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5" windowWidth="7695" windowHeight="8130"/>
  </bookViews>
  <sheets>
    <sheet name="Fertilizer Calculator-Garden" sheetId="1" r:id="rId1"/>
    <sheet name="Read Me" sheetId="2" r:id="rId2"/>
    <sheet name="Selection of Fertilizers" sheetId="3" state="hidden" r:id="rId3"/>
  </sheets>
  <definedNames>
    <definedName name="_xlnm.Print_Area" localSheetId="0">'Fertilizer Calculator-Garden'!$B$1:$X$165</definedName>
  </definedNames>
  <calcPr calcId="145621"/>
</workbook>
</file>

<file path=xl/calcChain.xml><?xml version="1.0" encoding="utf-8"?>
<calcChain xmlns="http://schemas.openxmlformats.org/spreadsheetml/2006/main">
  <c r="K73" i="1" l="1"/>
  <c r="M73" i="1"/>
  <c r="K74" i="1"/>
  <c r="M74" i="1"/>
  <c r="M75" i="1"/>
  <c r="K76" i="1"/>
  <c r="M76" i="1"/>
  <c r="M77" i="1"/>
  <c r="K78" i="1"/>
  <c r="M78" i="1"/>
  <c r="M79" i="1"/>
  <c r="K80" i="1"/>
  <c r="M80" i="1"/>
  <c r="M81" i="1"/>
  <c r="M82" i="1"/>
  <c r="K83" i="1"/>
  <c r="L83" i="1"/>
  <c r="M83" i="1"/>
  <c r="J94" i="1"/>
  <c r="K94" i="1"/>
  <c r="L94" i="1"/>
  <c r="M94" i="1"/>
  <c r="N94" i="1" l="1"/>
  <c r="P159" i="1"/>
  <c r="N159" i="1"/>
  <c r="M159" i="1"/>
  <c r="L159" i="1"/>
  <c r="K159" i="1"/>
  <c r="J159" i="1"/>
  <c r="F155" i="1"/>
  <c r="B113" i="1" l="1"/>
  <c r="B164" i="1" s="1"/>
  <c r="AD148" i="1"/>
  <c r="I113" i="1" s="1"/>
  <c r="I164" i="1" s="1"/>
  <c r="AC148" i="1"/>
  <c r="G113" i="1" s="1"/>
  <c r="G164" i="1" s="1"/>
  <c r="AB148" i="1"/>
  <c r="E113" i="1" s="1"/>
  <c r="E164" i="1" s="1"/>
  <c r="AA148" i="1"/>
  <c r="C113" i="1" s="1"/>
  <c r="C164" i="1" s="1"/>
  <c r="B101" i="1" l="1"/>
  <c r="B161" i="1" s="1"/>
  <c r="B97" i="1" l="1"/>
  <c r="B160" i="1" s="1"/>
  <c r="AD141" i="1" l="1"/>
  <c r="I109" i="1" s="1"/>
  <c r="I163" i="1" s="1"/>
  <c r="AC141" i="1"/>
  <c r="G109" i="1" s="1"/>
  <c r="G163" i="1" s="1"/>
  <c r="AB141" i="1"/>
  <c r="E109" i="1" s="1"/>
  <c r="E163" i="1" s="1"/>
  <c r="AA141" i="1"/>
  <c r="C109" i="1" s="1"/>
  <c r="C163" i="1" s="1"/>
  <c r="B109" i="1"/>
  <c r="B163" i="1" s="1"/>
  <c r="F58" i="1" l="1"/>
  <c r="B58" i="1"/>
  <c r="B155" i="1" s="1"/>
  <c r="AD60" i="1"/>
  <c r="AD61" i="1"/>
  <c r="P59" i="1"/>
  <c r="AD134" i="1"/>
  <c r="I105" i="1" s="1"/>
  <c r="I162" i="1" s="1"/>
  <c r="AC134" i="1"/>
  <c r="G105" i="1" s="1"/>
  <c r="G162" i="1" s="1"/>
  <c r="AB134" i="1"/>
  <c r="E105" i="1" s="1"/>
  <c r="E162" i="1" s="1"/>
  <c r="AD127" i="1"/>
  <c r="I101" i="1" s="1"/>
  <c r="I161" i="1" s="1"/>
  <c r="AC127" i="1"/>
  <c r="G101" i="1" s="1"/>
  <c r="G161" i="1" s="1"/>
  <c r="AB127" i="1"/>
  <c r="E101" i="1" s="1"/>
  <c r="E161" i="1" s="1"/>
  <c r="AD120" i="1"/>
  <c r="I97" i="1" s="1"/>
  <c r="I160" i="1" s="1"/>
  <c r="AC120" i="1"/>
  <c r="G97" i="1" s="1"/>
  <c r="G160" i="1" s="1"/>
  <c r="AB120" i="1"/>
  <c r="E97" i="1" s="1"/>
  <c r="E160" i="1" s="1"/>
  <c r="B105" i="1"/>
  <c r="B162" i="1" s="1"/>
  <c r="Q61" i="1" l="1"/>
  <c r="P156" i="1"/>
  <c r="U61" i="1"/>
  <c r="AA134" i="1"/>
  <c r="C105" i="1" s="1"/>
  <c r="C162" i="1" s="1"/>
  <c r="AA127" i="1"/>
  <c r="C101" i="1" s="1"/>
  <c r="C161" i="1" s="1"/>
  <c r="AA120" i="1"/>
  <c r="C97" i="1" s="1"/>
  <c r="C160" i="1" s="1"/>
  <c r="M95" i="1"/>
  <c r="L95" i="1"/>
  <c r="K95" i="1"/>
  <c r="J95" i="1"/>
  <c r="P62" i="1"/>
  <c r="Z54" i="1"/>
  <c r="Z53" i="1"/>
  <c r="Z52" i="1"/>
  <c r="Z51" i="1"/>
  <c r="AA17" i="1"/>
  <c r="P158" i="1" s="1"/>
  <c r="AA16" i="1"/>
  <c r="R16" i="1"/>
  <c r="R17" i="1"/>
  <c r="P16" i="1"/>
  <c r="P17" i="1"/>
  <c r="T16" i="1"/>
  <c r="AA52" i="1"/>
  <c r="AA53" i="1"/>
  <c r="AA54" i="1"/>
  <c r="AA51" i="1"/>
  <c r="N62" i="1"/>
  <c r="M62" i="1"/>
  <c r="M86" i="1" s="1"/>
  <c r="L62" i="1"/>
  <c r="K62" i="1"/>
  <c r="J62" i="1"/>
  <c r="R34" i="1"/>
  <c r="J65" i="1"/>
  <c r="J72" i="1"/>
  <c r="K65" i="1"/>
  <c r="K68" i="1"/>
  <c r="K69" i="1"/>
  <c r="K70" i="1"/>
  <c r="K71" i="1"/>
  <c r="K72" i="1"/>
  <c r="L68" i="1"/>
  <c r="L69" i="1"/>
  <c r="L72" i="1"/>
  <c r="M64" i="1"/>
  <c r="M65" i="1"/>
  <c r="M66" i="1"/>
  <c r="M67" i="1"/>
  <c r="M68" i="1"/>
  <c r="M70" i="1"/>
  <c r="M63" i="1"/>
  <c r="J93" i="1" l="1"/>
  <c r="J73" i="1"/>
  <c r="J74" i="1"/>
  <c r="J75" i="1"/>
  <c r="J76" i="1"/>
  <c r="J77" i="1"/>
  <c r="J78" i="1"/>
  <c r="J79" i="1"/>
  <c r="J80" i="1"/>
  <c r="J81" i="1"/>
  <c r="J82" i="1"/>
  <c r="J83" i="1"/>
  <c r="N83" i="1" s="1"/>
  <c r="L97" i="1"/>
  <c r="L160" i="1" s="1"/>
  <c r="L73" i="1"/>
  <c r="L74" i="1"/>
  <c r="L75" i="1"/>
  <c r="L76" i="1"/>
  <c r="L77" i="1"/>
  <c r="L78" i="1"/>
  <c r="L79" i="1"/>
  <c r="L80" i="1"/>
  <c r="L81" i="1"/>
  <c r="L82" i="1"/>
  <c r="J71" i="1"/>
  <c r="K97" i="1"/>
  <c r="K160" i="1" s="1"/>
  <c r="K77" i="1"/>
  <c r="K79" i="1"/>
  <c r="K82" i="1"/>
  <c r="K75" i="1"/>
  <c r="K81" i="1"/>
  <c r="N81" i="1" s="1"/>
  <c r="L93" i="1"/>
  <c r="M89" i="1"/>
  <c r="M87" i="1"/>
  <c r="M93" i="1"/>
  <c r="Q158" i="1"/>
  <c r="U158" i="1"/>
  <c r="K93" i="1"/>
  <c r="M91" i="1"/>
  <c r="J97" i="1"/>
  <c r="J160" i="1" s="1"/>
  <c r="M97" i="1"/>
  <c r="M160" i="1" s="1"/>
  <c r="M90" i="1"/>
  <c r="M88" i="1"/>
  <c r="P61" i="1"/>
  <c r="N95" i="1"/>
  <c r="AC16" i="1"/>
  <c r="O94" i="1" s="1"/>
  <c r="J63" i="1"/>
  <c r="O81" i="1" l="1"/>
  <c r="P81" i="1"/>
  <c r="O83" i="1"/>
  <c r="P83" i="1"/>
  <c r="N79" i="1"/>
  <c r="N77" i="1"/>
  <c r="N75" i="1"/>
  <c r="N73" i="1"/>
  <c r="N82" i="1"/>
  <c r="N80" i="1"/>
  <c r="N78" i="1"/>
  <c r="N76" i="1"/>
  <c r="N74" i="1"/>
  <c r="P94" i="1"/>
  <c r="N93" i="1"/>
  <c r="O62" i="1"/>
  <c r="O159" i="1"/>
  <c r="N97" i="1"/>
  <c r="P95" i="1"/>
  <c r="O95" i="1"/>
  <c r="AB52" i="1"/>
  <c r="AB51" i="1"/>
  <c r="AB54" i="1"/>
  <c r="T94" i="1" s="1"/>
  <c r="AB53" i="1"/>
  <c r="O76" i="1" l="1"/>
  <c r="P76" i="1"/>
  <c r="O80" i="1"/>
  <c r="P80" i="1"/>
  <c r="O73" i="1"/>
  <c r="P73" i="1"/>
  <c r="O77" i="1"/>
  <c r="P77" i="1"/>
  <c r="O74" i="1"/>
  <c r="P74" i="1"/>
  <c r="O78" i="1"/>
  <c r="P78" i="1"/>
  <c r="O82" i="1"/>
  <c r="P82" i="1"/>
  <c r="O75" i="1"/>
  <c r="P75" i="1"/>
  <c r="O79" i="1"/>
  <c r="P79" i="1"/>
  <c r="U83" i="1"/>
  <c r="V83" i="1"/>
  <c r="W83" i="1"/>
  <c r="X83" i="1"/>
  <c r="Q83" i="1"/>
  <c r="R83" i="1"/>
  <c r="S83" i="1"/>
  <c r="T83" i="1"/>
  <c r="Q81" i="1"/>
  <c r="R81" i="1"/>
  <c r="S81" i="1"/>
  <c r="T81" i="1"/>
  <c r="V81" i="1"/>
  <c r="W81" i="1"/>
  <c r="X81" i="1"/>
  <c r="U81" i="1"/>
  <c r="X94" i="1"/>
  <c r="W94" i="1"/>
  <c r="S94" i="1"/>
  <c r="O93" i="1"/>
  <c r="W93" i="1" s="1"/>
  <c r="P93" i="1"/>
  <c r="Q94" i="1"/>
  <c r="U94" i="1"/>
  <c r="R94" i="1"/>
  <c r="V94" i="1"/>
  <c r="J98" i="1"/>
  <c r="J99" i="1" s="1"/>
  <c r="J100" i="1" s="1"/>
  <c r="N160" i="1"/>
  <c r="X95" i="1"/>
  <c r="K98" i="1"/>
  <c r="K99" i="1" s="1"/>
  <c r="K101" i="1" s="1"/>
  <c r="K161" i="1" s="1"/>
  <c r="M98" i="1"/>
  <c r="M99" i="1" s="1"/>
  <c r="P97" i="1"/>
  <c r="P160" i="1" s="1"/>
  <c r="L98" i="1"/>
  <c r="L99" i="1" s="1"/>
  <c r="O97" i="1"/>
  <c r="U95" i="1"/>
  <c r="W95" i="1"/>
  <c r="V95" i="1"/>
  <c r="T95" i="1"/>
  <c r="S95" i="1"/>
  <c r="R95" i="1"/>
  <c r="Q95" i="1"/>
  <c r="J64" i="1"/>
  <c r="J66" i="1"/>
  <c r="J68" i="1"/>
  <c r="N68" i="1" s="1"/>
  <c r="P68" i="1" s="1"/>
  <c r="J70" i="1"/>
  <c r="J87" i="1"/>
  <c r="J89" i="1"/>
  <c r="J91" i="1"/>
  <c r="J67" i="1"/>
  <c r="J69" i="1"/>
  <c r="J86" i="1"/>
  <c r="J88" i="1"/>
  <c r="J90" i="1"/>
  <c r="M72" i="1"/>
  <c r="N72" i="1" s="1"/>
  <c r="P72" i="1" s="1"/>
  <c r="M69" i="1"/>
  <c r="M71" i="1"/>
  <c r="K64" i="1"/>
  <c r="K66" i="1"/>
  <c r="K87" i="1"/>
  <c r="K89" i="1"/>
  <c r="K91" i="1"/>
  <c r="K67" i="1"/>
  <c r="K86" i="1"/>
  <c r="K88" i="1"/>
  <c r="K90" i="1"/>
  <c r="K63" i="1"/>
  <c r="L64" i="1"/>
  <c r="L66" i="1"/>
  <c r="L70" i="1"/>
  <c r="L87" i="1"/>
  <c r="L89" i="1"/>
  <c r="L91" i="1"/>
  <c r="L65" i="1"/>
  <c r="N65" i="1" s="1"/>
  <c r="P65" i="1" s="1"/>
  <c r="L67" i="1"/>
  <c r="L71" i="1"/>
  <c r="L86" i="1"/>
  <c r="L88" i="1"/>
  <c r="L90" i="1"/>
  <c r="L63" i="1"/>
  <c r="U79" i="1" l="1"/>
  <c r="V79" i="1"/>
  <c r="W79" i="1"/>
  <c r="X79" i="1"/>
  <c r="Q79" i="1"/>
  <c r="R79" i="1"/>
  <c r="S79" i="1"/>
  <c r="T79" i="1"/>
  <c r="U75" i="1"/>
  <c r="V75" i="1"/>
  <c r="W75" i="1"/>
  <c r="X75" i="1"/>
  <c r="Q75" i="1"/>
  <c r="R75" i="1"/>
  <c r="S75" i="1"/>
  <c r="T75" i="1"/>
  <c r="U82" i="1"/>
  <c r="V82" i="1"/>
  <c r="W82" i="1"/>
  <c r="X82" i="1"/>
  <c r="Q82" i="1"/>
  <c r="R82" i="1"/>
  <c r="S82" i="1"/>
  <c r="T82" i="1"/>
  <c r="U78" i="1"/>
  <c r="V78" i="1"/>
  <c r="W78" i="1"/>
  <c r="X78" i="1"/>
  <c r="Q78" i="1"/>
  <c r="R78" i="1"/>
  <c r="S78" i="1"/>
  <c r="T78" i="1"/>
  <c r="U74" i="1"/>
  <c r="V74" i="1"/>
  <c r="W74" i="1"/>
  <c r="X74" i="1"/>
  <c r="Q74" i="1"/>
  <c r="R74" i="1"/>
  <c r="S74" i="1"/>
  <c r="T74" i="1"/>
  <c r="U77" i="1"/>
  <c r="V77" i="1"/>
  <c r="W77" i="1"/>
  <c r="X77" i="1"/>
  <c r="Q77" i="1"/>
  <c r="R77" i="1"/>
  <c r="S77" i="1"/>
  <c r="T77" i="1"/>
  <c r="R73" i="1"/>
  <c r="S73" i="1"/>
  <c r="W73" i="1"/>
  <c r="V73" i="1"/>
  <c r="Q73" i="1"/>
  <c r="T73" i="1"/>
  <c r="X73" i="1"/>
  <c r="U73" i="1"/>
  <c r="U80" i="1"/>
  <c r="V80" i="1"/>
  <c r="W80" i="1"/>
  <c r="X80" i="1"/>
  <c r="Q80" i="1"/>
  <c r="R80" i="1"/>
  <c r="S80" i="1"/>
  <c r="T80" i="1"/>
  <c r="U76" i="1"/>
  <c r="V76" i="1"/>
  <c r="W76" i="1"/>
  <c r="X76" i="1"/>
  <c r="Q76" i="1"/>
  <c r="R76" i="1"/>
  <c r="S76" i="1"/>
  <c r="T76" i="1"/>
  <c r="T93" i="1"/>
  <c r="R93" i="1"/>
  <c r="X93" i="1"/>
  <c r="Q93" i="1"/>
  <c r="S93" i="1"/>
  <c r="U93" i="1"/>
  <c r="V93" i="1"/>
  <c r="X97" i="1"/>
  <c r="X160" i="1" s="1"/>
  <c r="O160" i="1"/>
  <c r="J101" i="1"/>
  <c r="J161" i="1" s="1"/>
  <c r="N71" i="1"/>
  <c r="P71" i="1" s="1"/>
  <c r="R97" i="1"/>
  <c r="R160" i="1" s="1"/>
  <c r="T97" i="1"/>
  <c r="T160" i="1" s="1"/>
  <c r="S97" i="1"/>
  <c r="S160" i="1" s="1"/>
  <c r="Q97" i="1"/>
  <c r="Q160" i="1" s="1"/>
  <c r="K100" i="1"/>
  <c r="L100" i="1"/>
  <c r="M100" i="1"/>
  <c r="L101" i="1"/>
  <c r="L161" i="1" s="1"/>
  <c r="M101" i="1"/>
  <c r="M161" i="1" s="1"/>
  <c r="W97" i="1"/>
  <c r="W160" i="1" s="1"/>
  <c r="V97" i="1"/>
  <c r="V160" i="1" s="1"/>
  <c r="U97" i="1"/>
  <c r="U160" i="1" s="1"/>
  <c r="Q98" i="1"/>
  <c r="W98" i="1"/>
  <c r="V98" i="1"/>
  <c r="S98" i="1"/>
  <c r="U98" i="1"/>
  <c r="T98" i="1"/>
  <c r="R98" i="1"/>
  <c r="O65" i="1"/>
  <c r="X65" i="1" s="1"/>
  <c r="O72" i="1"/>
  <c r="X72" i="1" s="1"/>
  <c r="O68" i="1"/>
  <c r="X68" i="1" s="1"/>
  <c r="N63" i="1"/>
  <c r="P63" i="1" s="1"/>
  <c r="N88" i="1"/>
  <c r="P88" i="1" s="1"/>
  <c r="N69" i="1"/>
  <c r="P69" i="1" s="1"/>
  <c r="N91" i="1"/>
  <c r="P91" i="1" s="1"/>
  <c r="N87" i="1"/>
  <c r="P87" i="1" s="1"/>
  <c r="N64" i="1"/>
  <c r="P64" i="1" s="1"/>
  <c r="N90" i="1"/>
  <c r="P90" i="1" s="1"/>
  <c r="N86" i="1"/>
  <c r="P86" i="1" s="1"/>
  <c r="N67" i="1"/>
  <c r="P67" i="1" s="1"/>
  <c r="N89" i="1"/>
  <c r="P89" i="1" s="1"/>
  <c r="N70" i="1"/>
  <c r="P70" i="1" s="1"/>
  <c r="N66" i="1"/>
  <c r="P66" i="1" s="1"/>
  <c r="O71" i="1" l="1"/>
  <c r="X71" i="1" s="1"/>
  <c r="N101" i="1"/>
  <c r="V68" i="1"/>
  <c r="W68" i="1"/>
  <c r="U68" i="1"/>
  <c r="V72" i="1"/>
  <c r="W72" i="1"/>
  <c r="U72" i="1"/>
  <c r="V65" i="1"/>
  <c r="W65" i="1"/>
  <c r="U65" i="1"/>
  <c r="S68" i="1"/>
  <c r="T68" i="1"/>
  <c r="S72" i="1"/>
  <c r="T72" i="1"/>
  <c r="S65" i="1"/>
  <c r="T65" i="1"/>
  <c r="Q68" i="1"/>
  <c r="R68" i="1"/>
  <c r="Q72" i="1"/>
  <c r="R72" i="1"/>
  <c r="Q65" i="1"/>
  <c r="R65" i="1"/>
  <c r="O67" i="1"/>
  <c r="X67" i="1" s="1"/>
  <c r="O90" i="1"/>
  <c r="X90" i="1" s="1"/>
  <c r="O87" i="1"/>
  <c r="X87" i="1" s="1"/>
  <c r="O88" i="1"/>
  <c r="X88" i="1" s="1"/>
  <c r="O66" i="1"/>
  <c r="X66" i="1" s="1"/>
  <c r="O89" i="1"/>
  <c r="X89" i="1" s="1"/>
  <c r="O86" i="1"/>
  <c r="X86" i="1" s="1"/>
  <c r="O64" i="1"/>
  <c r="X64" i="1" s="1"/>
  <c r="O91" i="1"/>
  <c r="X91" i="1" s="1"/>
  <c r="O63" i="1"/>
  <c r="X63" i="1" s="1"/>
  <c r="O70" i="1"/>
  <c r="X70" i="1" s="1"/>
  <c r="O69" i="1"/>
  <c r="X69" i="1" s="1"/>
  <c r="R71" i="1" l="1"/>
  <c r="M102" i="1"/>
  <c r="M103" i="1" s="1"/>
  <c r="M105" i="1" s="1"/>
  <c r="M162" i="1" s="1"/>
  <c r="N161" i="1"/>
  <c r="U71" i="1"/>
  <c r="Q71" i="1"/>
  <c r="T71" i="1"/>
  <c r="V71" i="1"/>
  <c r="S71" i="1"/>
  <c r="W71" i="1"/>
  <c r="O101" i="1"/>
  <c r="O161" i="1" s="1"/>
  <c r="P101" i="1"/>
  <c r="P161" i="1" s="1"/>
  <c r="J102" i="1"/>
  <c r="J103" i="1" s="1"/>
  <c r="J104" i="1" s="1"/>
  <c r="U101" i="1" s="1"/>
  <c r="U161" i="1" s="1"/>
  <c r="K102" i="1"/>
  <c r="K103" i="1" s="1"/>
  <c r="K105" i="1" s="1"/>
  <c r="K162" i="1" s="1"/>
  <c r="L102" i="1"/>
  <c r="L103" i="1" s="1"/>
  <c r="L105" i="1" s="1"/>
  <c r="L162" i="1" s="1"/>
  <c r="U69" i="1"/>
  <c r="W69" i="1"/>
  <c r="V69" i="1"/>
  <c r="W91" i="1"/>
  <c r="U91" i="1"/>
  <c r="V91" i="1"/>
  <c r="U66" i="1"/>
  <c r="W66" i="1"/>
  <c r="V66" i="1"/>
  <c r="W70" i="1"/>
  <c r="U70" i="1"/>
  <c r="V70" i="1"/>
  <c r="W64" i="1"/>
  <c r="V64" i="1"/>
  <c r="U64" i="1"/>
  <c r="V89" i="1"/>
  <c r="W89" i="1"/>
  <c r="U89" i="1"/>
  <c r="W88" i="1"/>
  <c r="V88" i="1"/>
  <c r="U88" i="1"/>
  <c r="U90" i="1"/>
  <c r="W90" i="1"/>
  <c r="V90" i="1"/>
  <c r="W63" i="1"/>
  <c r="U63" i="1"/>
  <c r="V63" i="1"/>
  <c r="U86" i="1"/>
  <c r="W86" i="1"/>
  <c r="V86" i="1"/>
  <c r="W87" i="1"/>
  <c r="U87" i="1"/>
  <c r="V87" i="1"/>
  <c r="W67" i="1"/>
  <c r="V67" i="1"/>
  <c r="U67" i="1"/>
  <c r="S89" i="1"/>
  <c r="T89" i="1"/>
  <c r="S88" i="1"/>
  <c r="T88" i="1"/>
  <c r="T90" i="1"/>
  <c r="S90" i="1"/>
  <c r="T70" i="1"/>
  <c r="S70" i="1"/>
  <c r="S64" i="1"/>
  <c r="T64" i="1"/>
  <c r="T69" i="1"/>
  <c r="S69" i="1"/>
  <c r="T63" i="1"/>
  <c r="S63" i="1"/>
  <c r="T91" i="1"/>
  <c r="S91" i="1"/>
  <c r="T86" i="1"/>
  <c r="S86" i="1"/>
  <c r="T66" i="1"/>
  <c r="S66" i="1"/>
  <c r="T87" i="1"/>
  <c r="S87" i="1"/>
  <c r="S67" i="1"/>
  <c r="T67" i="1"/>
  <c r="Q70" i="1"/>
  <c r="R70" i="1"/>
  <c r="Q64" i="1"/>
  <c r="R64" i="1"/>
  <c r="Q90" i="1"/>
  <c r="R90" i="1"/>
  <c r="Q89" i="1"/>
  <c r="R89" i="1"/>
  <c r="Q88" i="1"/>
  <c r="R88" i="1"/>
  <c r="Q69" i="1"/>
  <c r="R69" i="1"/>
  <c r="Q63" i="1"/>
  <c r="R63" i="1"/>
  <c r="Q91" i="1"/>
  <c r="R91" i="1"/>
  <c r="Q86" i="1"/>
  <c r="R86" i="1"/>
  <c r="Q66" i="1"/>
  <c r="R66" i="1"/>
  <c r="Q87" i="1"/>
  <c r="R87" i="1"/>
  <c r="Q67" i="1"/>
  <c r="R67" i="1"/>
  <c r="M104" i="1" l="1"/>
  <c r="T101" i="1" s="1"/>
  <c r="T161" i="1" s="1"/>
  <c r="V102" i="1"/>
  <c r="W102" i="1"/>
  <c r="S102" i="1"/>
  <c r="T102" i="1"/>
  <c r="L104" i="1"/>
  <c r="W101" i="1" s="1"/>
  <c r="W161" i="1" s="1"/>
  <c r="Q102" i="1"/>
  <c r="U102" i="1"/>
  <c r="R102" i="1"/>
  <c r="K104" i="1"/>
  <c r="V101" i="1" s="1"/>
  <c r="V161" i="1" s="1"/>
  <c r="J105" i="1"/>
  <c r="Q101" i="1"/>
  <c r="Q161" i="1" s="1"/>
  <c r="S101" i="1" l="1"/>
  <c r="S161" i="1" s="1"/>
  <c r="X101" i="1"/>
  <c r="X161" i="1" s="1"/>
  <c r="N105" i="1"/>
  <c r="O105" i="1" s="1"/>
  <c r="O162" i="1" s="1"/>
  <c r="J162" i="1"/>
  <c r="R101" i="1"/>
  <c r="R161" i="1" s="1"/>
  <c r="P105" i="1" l="1"/>
  <c r="P162" i="1" s="1"/>
  <c r="L106" i="1"/>
  <c r="L107" i="1" s="1"/>
  <c r="N162" i="1"/>
  <c r="J106" i="1"/>
  <c r="J107" i="1" s="1"/>
  <c r="J109" i="1" s="1"/>
  <c r="J163" i="1" s="1"/>
  <c r="M106" i="1"/>
  <c r="M107" i="1" s="1"/>
  <c r="M108" i="1" s="1"/>
  <c r="T105" i="1" s="1"/>
  <c r="T162" i="1" s="1"/>
  <c r="K106" i="1"/>
  <c r="K107" i="1" s="1"/>
  <c r="K108" i="1" s="1"/>
  <c r="V105" i="1" s="1"/>
  <c r="V162" i="1" s="1"/>
  <c r="M109" i="1" l="1"/>
  <c r="M163" i="1" s="1"/>
  <c r="W106" i="1"/>
  <c r="S106" i="1"/>
  <c r="J108" i="1"/>
  <c r="U105" i="1" s="1"/>
  <c r="U162" i="1" s="1"/>
  <c r="V106" i="1"/>
  <c r="X105" i="1"/>
  <c r="X162" i="1" s="1"/>
  <c r="T106" i="1"/>
  <c r="U106" i="1"/>
  <c r="Q106" i="1"/>
  <c r="R106" i="1"/>
  <c r="L108" i="1"/>
  <c r="L109" i="1"/>
  <c r="L163" i="1" s="1"/>
  <c r="R105" i="1"/>
  <c r="R162" i="1" s="1"/>
  <c r="K109" i="1"/>
  <c r="K163" i="1" s="1"/>
  <c r="Q105" i="1" l="1"/>
  <c r="Q162" i="1" s="1"/>
  <c r="N109" i="1"/>
  <c r="N163" i="1" s="1"/>
  <c r="W105" i="1"/>
  <c r="W162" i="1" s="1"/>
  <c r="S105" i="1"/>
  <c r="S162" i="1" s="1"/>
  <c r="M110" i="1" l="1"/>
  <c r="M111" i="1" s="1"/>
  <c r="M112" i="1" s="1"/>
  <c r="T109" i="1" s="1"/>
  <c r="T163" i="1" s="1"/>
  <c r="K110" i="1"/>
  <c r="K111" i="1" s="1"/>
  <c r="K112" i="1" s="1"/>
  <c r="R109" i="1" s="1"/>
  <c r="R163" i="1" s="1"/>
  <c r="L110" i="1"/>
  <c r="L111" i="1" s="1"/>
  <c r="L112" i="1" s="1"/>
  <c r="S109" i="1" s="1"/>
  <c r="S163" i="1" s="1"/>
  <c r="J110" i="1"/>
  <c r="J111" i="1" s="1"/>
  <c r="J112" i="1" s="1"/>
  <c r="Q109" i="1" s="1"/>
  <c r="Q163" i="1" s="1"/>
  <c r="O109" i="1"/>
  <c r="O163" i="1" s="1"/>
  <c r="P109" i="1"/>
  <c r="S110" i="1" s="1"/>
  <c r="S111" i="1" s="1"/>
  <c r="X109" i="1" l="1"/>
  <c r="X163" i="1" s="1"/>
  <c r="V109" i="1"/>
  <c r="V163" i="1" s="1"/>
  <c r="M113" i="1"/>
  <c r="M164" i="1" s="1"/>
  <c r="J113" i="1"/>
  <c r="J164" i="1" s="1"/>
  <c r="W109" i="1"/>
  <c r="W163" i="1" s="1"/>
  <c r="U109" i="1"/>
  <c r="U163" i="1" s="1"/>
  <c r="K113" i="1"/>
  <c r="K164" i="1" s="1"/>
  <c r="L113" i="1"/>
  <c r="L164" i="1" s="1"/>
  <c r="P163" i="1"/>
  <c r="R110" i="1"/>
  <c r="R111" i="1" s="1"/>
  <c r="Q110" i="1"/>
  <c r="Q111" i="1" s="1"/>
  <c r="T110" i="1"/>
  <c r="T111" i="1" s="1"/>
  <c r="U110" i="1"/>
  <c r="U111" i="1" s="1"/>
  <c r="W110" i="1"/>
  <c r="W111" i="1" s="1"/>
  <c r="V110" i="1"/>
  <c r="V111" i="1" s="1"/>
  <c r="N113" i="1" l="1"/>
  <c r="N164" i="1" s="1"/>
  <c r="O113" i="1" l="1"/>
  <c r="O164" i="1" s="1"/>
  <c r="M114" i="1"/>
  <c r="M115" i="1" s="1"/>
  <c r="M116" i="1" s="1"/>
  <c r="T113" i="1" s="1"/>
  <c r="T164" i="1" s="1"/>
  <c r="K114" i="1"/>
  <c r="K115" i="1" s="1"/>
  <c r="K116" i="1" s="1"/>
  <c r="R117" i="1" s="1"/>
  <c r="R165" i="1" s="1"/>
  <c r="L114" i="1"/>
  <c r="L115" i="1" s="1"/>
  <c r="L116" i="1" s="1"/>
  <c r="S113" i="1" s="1"/>
  <c r="S164" i="1" s="1"/>
  <c r="P113" i="1"/>
  <c r="P164" i="1" s="1"/>
  <c r="J114" i="1"/>
  <c r="J115" i="1" s="1"/>
  <c r="J116" i="1" s="1"/>
  <c r="U117" i="1" s="1"/>
  <c r="U165" i="1" s="1"/>
  <c r="V117" i="1" l="1"/>
  <c r="V165" i="1" s="1"/>
  <c r="V113" i="1"/>
  <c r="V164" i="1" s="1"/>
  <c r="X117" i="1"/>
  <c r="X165" i="1" s="1"/>
  <c r="S117" i="1"/>
  <c r="S165" i="1" s="1"/>
  <c r="W117" i="1"/>
  <c r="W165" i="1" s="1"/>
  <c r="R113" i="1"/>
  <c r="R164" i="1" s="1"/>
  <c r="U113" i="1"/>
  <c r="U164" i="1" s="1"/>
  <c r="W113" i="1"/>
  <c r="W164" i="1" s="1"/>
  <c r="Q113" i="1"/>
  <c r="Q164" i="1" s="1"/>
  <c r="X113" i="1"/>
  <c r="X164" i="1" s="1"/>
  <c r="Q117" i="1"/>
  <c r="Q165" i="1" s="1"/>
  <c r="T117" i="1"/>
  <c r="T165" i="1" s="1"/>
</calcChain>
</file>

<file path=xl/sharedStrings.xml><?xml version="1.0" encoding="utf-8"?>
<sst xmlns="http://schemas.openxmlformats.org/spreadsheetml/2006/main" count="587" uniqueCount="178">
  <si>
    <t>N</t>
  </si>
  <si>
    <t>Potash</t>
  </si>
  <si>
    <t>Triple Ten</t>
  </si>
  <si>
    <t>Triple Seventeen</t>
  </si>
  <si>
    <t>Urea</t>
  </si>
  <si>
    <t xml:space="preserve">Ammonium Sulfate </t>
  </si>
  <si>
    <t>Potassium Sulfate</t>
  </si>
  <si>
    <t>-</t>
  </si>
  <si>
    <t>S</t>
  </si>
  <si>
    <t xml:space="preserve">      N</t>
  </si>
  <si>
    <t>Pounds per 100 sq ft</t>
  </si>
  <si>
    <t xml:space="preserve">Magnesium Sulfate </t>
  </si>
  <si>
    <t>Pounds per Acre</t>
  </si>
  <si>
    <t>% Plant Food Analysis</t>
  </si>
  <si>
    <t xml:space="preserve">Common Fertilizer Options to Consider </t>
  </si>
  <si>
    <t>Fertilizer to Apply:</t>
  </si>
  <si>
    <t>Pounds per 1000 sq ft</t>
  </si>
  <si>
    <t>K2O</t>
  </si>
  <si>
    <t>P2O5</t>
  </si>
  <si>
    <t>lbs need in garden</t>
  </si>
  <si>
    <t>Sum Row</t>
  </si>
  <si>
    <t>Divide by</t>
  </si>
  <si>
    <t>Pounds of fertilizer required for entered square footage of:</t>
  </si>
  <si>
    <t>Turf Builder w/o Phos.</t>
  </si>
  <si>
    <t>Fertilizer Calculator Notes</t>
  </si>
  <si>
    <t>acres</t>
  </si>
  <si>
    <t>Conversion</t>
  </si>
  <si>
    <t>Ounces</t>
  </si>
  <si>
    <t>Pounds</t>
  </si>
  <si>
    <t>Tons</t>
  </si>
  <si>
    <t>Cups-Estimated</t>
  </si>
  <si>
    <t xml:space="preserve">Pints-Estimated </t>
  </si>
  <si>
    <t>Quarts-Estimated</t>
  </si>
  <si>
    <t>Gallons -Estimated</t>
  </si>
  <si>
    <t>Use Conversion factors?</t>
  </si>
  <si>
    <t>Input Data</t>
  </si>
  <si>
    <t>Acres</t>
  </si>
  <si>
    <t>Square Feet</t>
  </si>
  <si>
    <t>Control Cell Link</t>
  </si>
  <si>
    <t>Step 3. Test Report Units</t>
  </si>
  <si>
    <t>Step 1.  Area Units</t>
  </si>
  <si>
    <t>Step 5. Units Used</t>
  </si>
  <si>
    <t>feet</t>
  </si>
  <si>
    <t>Nutrient Needed</t>
  </si>
  <si>
    <t>Nitrogen:</t>
  </si>
  <si>
    <t>Phosphate:</t>
  </si>
  <si>
    <t>Potash:</t>
  </si>
  <si>
    <t>Sulfur - if requested:</t>
  </si>
  <si>
    <t>Step 2. Area Covered</t>
  </si>
  <si>
    <t>length x width =</t>
  </si>
  <si>
    <t>total acres =</t>
  </si>
  <si>
    <t>Pounds needed of listed fertilizer</t>
  </si>
  <si>
    <t>Square Feet =</t>
  </si>
  <si>
    <t>Acres sq ft =</t>
  </si>
  <si>
    <t>Calculation Choosen:</t>
  </si>
  <si>
    <t>Tbsp-Estimated</t>
  </si>
  <si>
    <t>Fertilizer Applied to:</t>
  </si>
  <si>
    <t>Tbsp</t>
  </si>
  <si>
    <t>Personal Blend of:   (details below)</t>
  </si>
  <si>
    <t xml:space="preserve">Solid Manure Choices </t>
  </si>
  <si>
    <t>O. Step 2. Control Cell</t>
  </si>
  <si>
    <t>O. Step 3. Control Cell</t>
  </si>
  <si>
    <t>Dairy Manure</t>
  </si>
  <si>
    <t>Beef Manure</t>
  </si>
  <si>
    <t>Swine Manure</t>
  </si>
  <si>
    <t>Chicken Manure</t>
  </si>
  <si>
    <t>Horse Manure</t>
  </si>
  <si>
    <t>Sheep Manure</t>
  </si>
  <si>
    <t>feet by</t>
  </si>
  <si>
    <t>Conversion factors weight to volume (0 if unknown)</t>
  </si>
  <si>
    <t>P2O4</t>
  </si>
  <si>
    <t>Use Conversion factor (1=yes, 0=no):</t>
  </si>
  <si>
    <t>last revised:</t>
  </si>
  <si>
    <t>Convert lbs to step 6 final units selected:</t>
  </si>
  <si>
    <t>1.  While the information generated from this spreadsheet is believed to be accurate, any actions taken based upon the results are the sole responsibility of the user.</t>
  </si>
  <si>
    <t xml:space="preserve">2.  These calculations are only meant to assist you in determining the appropriate amount of fertilizer that may be applied.  The results are only as accurate as the data entered and are not designed or intended to serve as a replacement for other standard University recommended practices.  For example, in a large scale operation, this spreadsheet should in no way be considered a substitute for a nutrient management plan or a replacement for software programs like SNAP-Plus.  For more information about SNAP-Plus go to:  http://www.snapplus.net/  </t>
  </si>
  <si>
    <r>
      <t>3.</t>
    </r>
    <r>
      <rPr>
        <sz val="7"/>
        <color theme="1"/>
        <rFont val="Times New Roman"/>
        <family val="1"/>
      </rPr>
      <t xml:space="preserve">    </t>
    </r>
    <r>
      <rPr>
        <sz val="11"/>
        <color theme="1"/>
        <rFont val="Arial"/>
        <family val="2"/>
      </rPr>
      <t>This fertilizer calculator spreadsheet was created to help reduce the amount of unnecessary nutrients applied to lawns and gardens.  Depending on the particular site, you may only need nitrogen or you may only need phosphorus or potassium.  It all depends on the soil and what is being grown.  In lawn and garden situations, it is often easy to over-apply fertilizers and other nutrients.  Some would argue that the environmental impact would be minor when over-applying to a small area.   However, excessive nutrients applied, especially nitrogen applied to sandy soils can be a contributing factor to nitrate contamination in local water resources.   Since, it really does not make sense to load up a lawn or garden with unnecessary nutrients; this spreadsheet was designed to help manage nutrient applications.</t>
    </r>
  </si>
  <si>
    <r>
      <t>4.</t>
    </r>
    <r>
      <rPr>
        <sz val="7"/>
        <color theme="1"/>
        <rFont val="Times New Roman"/>
        <family val="1"/>
      </rPr>
      <t xml:space="preserve">    </t>
    </r>
    <r>
      <rPr>
        <sz val="11"/>
        <color theme="1"/>
        <rFont val="Arial"/>
        <family val="2"/>
      </rPr>
      <t>In small garden situations, sometimes excessive nutrients applied is a necessary trade-off to storing bags of unused and unwanted fertilizer.  On the other hand, the larger a garden area, the more likely a customized application will minimize or eliminate excessive nutrient applications and save money.  A good example would be buying a bag of urea to supply nitrogen needs and a bag of potash to supply potassium needs.</t>
    </r>
  </si>
  <si>
    <r>
      <t>5.</t>
    </r>
    <r>
      <rPr>
        <sz val="7"/>
        <color theme="1"/>
        <rFont val="Times New Roman"/>
        <family val="1"/>
      </rPr>
      <t xml:space="preserve">    </t>
    </r>
    <r>
      <rPr>
        <sz val="11"/>
        <color theme="1"/>
        <rFont val="Arial"/>
        <family val="2"/>
      </rPr>
      <t>Some smaller units of measurement were estimated by converting weight to volume, based upon conversion recommendations given in UW-Extension publication A2304 “Garden Fertilization”.  The recommended application rate will be blank if an acceptable conversion factor is not known.</t>
    </r>
  </si>
  <si>
    <r>
      <t>6.</t>
    </r>
    <r>
      <rPr>
        <sz val="7"/>
        <color theme="1"/>
        <rFont val="Times New Roman"/>
        <family val="1"/>
      </rPr>
      <t xml:space="preserve">    </t>
    </r>
    <r>
      <rPr>
        <sz val="11"/>
        <color theme="1"/>
        <rFont val="Arial"/>
        <family val="2"/>
      </rPr>
      <t>Enter data in the input sections only.  Other areas of the spreadsheet are protected and do not allow for user inputs.  The one exception is the listing of common fertilizers.  These fertilizer options and their percent plant food analysis can be altered.</t>
    </r>
  </si>
  <si>
    <r>
      <t>7.</t>
    </r>
    <r>
      <rPr>
        <sz val="7"/>
        <color theme="1"/>
        <rFont val="Times New Roman"/>
        <family val="1"/>
      </rPr>
      <t xml:space="preserve">    </t>
    </r>
    <r>
      <rPr>
        <sz val="11"/>
        <color theme="1"/>
        <rFont val="Arial"/>
        <family val="2"/>
      </rPr>
      <t xml:space="preserve">The solid manure nutrient values are Wisconsin book values.  Nutrient values will vary based upon several factors; the most notable is dry matter percentage.  These Wisconsin book values are based upon average dry matter percentages of:  Dairy-24%, Beef-35%, Swine-20%, Chicken-60%, Horse-45% and Sheep-45%.  If better data is available, numbers should be adjusted accordingly.  </t>
    </r>
  </si>
  <si>
    <r>
      <t>8.</t>
    </r>
    <r>
      <rPr>
        <sz val="7"/>
        <color theme="1"/>
        <rFont val="Times New Roman"/>
        <family val="1"/>
      </rPr>
      <t xml:space="preserve">  </t>
    </r>
    <r>
      <rPr>
        <sz val="11"/>
        <color theme="1"/>
        <rFont val="Arial"/>
        <family val="2"/>
      </rPr>
      <t xml:space="preserve">This spreadsheet can be downloaded at:  http://fyi.uwex.edu/cwas/  .  For more detailed information on soils and fertility go to:   http://uwlab.soils.wisc.edu/    or to:  http://www.soils.wisc.edu/soils/   </t>
    </r>
  </si>
  <si>
    <r>
      <t>9.</t>
    </r>
    <r>
      <rPr>
        <sz val="7"/>
        <color theme="1"/>
        <rFont val="Times New Roman"/>
        <family val="1"/>
      </rPr>
      <t xml:space="preserve">  </t>
    </r>
    <r>
      <rPr>
        <sz val="11"/>
        <color theme="1"/>
        <rFont val="Arial"/>
        <family val="2"/>
      </rPr>
      <t>A special thanks to those that helped in the review process, in particular:  UW-Extension Soil Specialists; Carrie Laboski, John Peters and Dick Wolkowski and the Central Wisconsin Agricultural Specialization Agents.</t>
    </r>
  </si>
  <si>
    <r>
      <t>10.</t>
    </r>
    <r>
      <rPr>
        <sz val="7"/>
        <color theme="1"/>
        <rFont val="Times New Roman"/>
        <family val="1"/>
      </rPr>
      <t xml:space="preserve">  </t>
    </r>
    <r>
      <rPr>
        <sz val="11"/>
        <color theme="1"/>
        <rFont val="Arial"/>
        <family val="2"/>
      </rPr>
      <t>Please share comments or suggestions to:  Craig Saxe, Juneau County UW-Extension, 211 Hickory Street, Rm. 302, Mauston WI  53948, 608-847-9329, craig.saxe@ces.uwex.edu</t>
    </r>
  </si>
  <si>
    <t>Nutrient Surpluses</t>
  </si>
  <si>
    <t>Nutrient Deficits</t>
  </si>
  <si>
    <t>Step 6.  Enter recommended nutrients to apply as</t>
  </si>
  <si>
    <t>O. Step 1a. Control Cell</t>
  </si>
  <si>
    <t>Refer to Soil Test Report</t>
  </si>
  <si>
    <t>This spreadsheet is best suited for gardens, lawns and small field plots.  It computes the amount of fertilizer needed based on the nutrient ratio of the fertilizer (the numbers displayed on the fertilizer label, sometimes called the "N-P-K ratio"), then calculates the pounds of nitrogen (N), phosphate (P205), and potash (K20) necessary for a given area, as recommended by a current soil test report.</t>
  </si>
  <si>
    <t>View Calculated Results</t>
  </si>
  <si>
    <t>Step 1.  Type in a name that best identifies the</t>
  </si>
  <si>
    <t xml:space="preserve">  garden, lawn or field:</t>
  </si>
  <si>
    <t>Step 2.  Select (by clicking to highlight) the units</t>
  </si>
  <si>
    <t>Step 3.  Enter the measurements for this garden,</t>
  </si>
  <si>
    <t>Step 4.  Select (by clicking to highlight) the units that</t>
  </si>
  <si>
    <t>Step 5.  Select (by clicking to highlight) the units used</t>
  </si>
  <si>
    <t xml:space="preserve">  this garden, lawn or field is measured by:</t>
  </si>
  <si>
    <t xml:space="preserve">  lawn or field:</t>
  </si>
  <si>
    <t xml:space="preserve">  on the soil test report when recommending</t>
  </si>
  <si>
    <t xml:space="preserve">  reported on the soil test report:</t>
  </si>
  <si>
    <t xml:space="preserve">  will be used when applying fertilizer to this</t>
  </si>
  <si>
    <t xml:space="preserve">  nutrients to apply to this garden, lawn or field:</t>
  </si>
  <si>
    <t>O. Step 4. Control Cell</t>
  </si>
  <si>
    <t>b.  From the drop down menu, select the nutrient to balance for (default = greatest need):</t>
  </si>
  <si>
    <t>c.  What percent of the nutrient (step b) will the fertilizer (step a) balance for (default = 100%):</t>
  </si>
  <si>
    <t>O. Step 1b. Control Cell</t>
  </si>
  <si>
    <t>O. Step 2b. Control Cell</t>
  </si>
  <si>
    <t>O. Step 3b. Control Cell</t>
  </si>
  <si>
    <t>O. Step 4b. Control Cell</t>
  </si>
  <si>
    <t>Step b choices</t>
  </si>
  <si>
    <t>Greatest Need</t>
  </si>
  <si>
    <t>P204</t>
  </si>
  <si>
    <t>K20</t>
  </si>
  <si>
    <t>%</t>
  </si>
  <si>
    <t>Balance still needed:</t>
  </si>
  <si>
    <t>Amount supplied:</t>
  </si>
  <si>
    <t>Sum of Deficits:</t>
  </si>
  <si>
    <t>Surplus:</t>
  </si>
  <si>
    <t>Sum of Surplus:</t>
  </si>
  <si>
    <r>
      <t xml:space="preserve">Fertilizer Calculator (ver. 2.0) -  </t>
    </r>
    <r>
      <rPr>
        <b/>
        <sz val="10"/>
        <color theme="1"/>
        <rFont val="Arial"/>
        <family val="2"/>
      </rPr>
      <t>by Craig Saxe and Justin Eckelberg, UW-Extension</t>
    </r>
  </si>
  <si>
    <t>1. Add your own</t>
  </si>
  <si>
    <t>2. Add your own</t>
  </si>
  <si>
    <t>O. Step 5. Control Cell</t>
  </si>
  <si>
    <t>O. Step 5b. Control Cell</t>
  </si>
  <si>
    <t>Sum of Blend:</t>
  </si>
  <si>
    <t>Fertilizers Selected for Personalized Blend</t>
  </si>
  <si>
    <t>a.  From drop down menu, select a fertilizer:</t>
  </si>
  <si>
    <t>a.  From drop down menu, select another fertilizer (supplies what the above fertilizer does not):</t>
  </si>
  <si>
    <t>a.  From drop down menu, select another fertilizer (supplies what the above fertilizers do not):</t>
  </si>
  <si>
    <t xml:space="preserve">       N</t>
  </si>
  <si>
    <t xml:space="preserve">  P205</t>
  </si>
  <si>
    <t xml:space="preserve">   K20</t>
  </si>
  <si>
    <t xml:space="preserve">      S</t>
  </si>
  <si>
    <t>Personalized blend, fertilizer 1.</t>
  </si>
  <si>
    <t>Personalized blend, fertilizer 2.</t>
  </si>
  <si>
    <t>Personalized blend, fertilizer 3.</t>
  </si>
  <si>
    <t>Personalized blend, fertilizer 4.</t>
  </si>
  <si>
    <t>Personalized blend , fertilizer 5.</t>
  </si>
  <si>
    <t>3. Add your own</t>
  </si>
  <si>
    <t>Garden Ctr Option A -</t>
  </si>
  <si>
    <t>Garden Ctr Option B -</t>
  </si>
  <si>
    <t>Garden Ctr Option C -</t>
  </si>
  <si>
    <t>Garden Ctr Option D -</t>
  </si>
  <si>
    <t>Garden Ctr Option E -</t>
  </si>
  <si>
    <t>Garden Ctr Option F -</t>
  </si>
  <si>
    <t>Garden Ctr Option G -</t>
  </si>
  <si>
    <t>Garden Ctr Option H -</t>
  </si>
  <si>
    <t>Garden Ctr Option I -</t>
  </si>
  <si>
    <t>Garden Ctr Option J -</t>
  </si>
  <si>
    <t>Garden Ctr Option K -</t>
  </si>
  <si>
    <t>Garden Ctr Option L -</t>
  </si>
  <si>
    <t>Garden Ctr Option M -</t>
  </si>
  <si>
    <t>Garden Ctr Option N -</t>
  </si>
  <si>
    <t>Surplus (+) or Deficit (-) of Blend:</t>
  </si>
  <si>
    <t>MAP</t>
  </si>
  <si>
    <t>DAP</t>
  </si>
  <si>
    <t>TSP</t>
  </si>
  <si>
    <t>12-40-0-10-1Zn</t>
  </si>
  <si>
    <t>10-34-0</t>
  </si>
  <si>
    <t>9-23-30</t>
  </si>
  <si>
    <t>6-24-6</t>
  </si>
  <si>
    <t>9-18-9</t>
  </si>
  <si>
    <t>4-10-10</t>
  </si>
  <si>
    <t>9-15-30</t>
  </si>
  <si>
    <t>11-41-8</t>
  </si>
  <si>
    <t>18-18-18</t>
  </si>
  <si>
    <t>4-41-27</t>
  </si>
  <si>
    <t>4-10-40</t>
  </si>
  <si>
    <t>Common Avaliable Fertilizer  Choices</t>
  </si>
  <si>
    <t>10-12-30</t>
  </si>
  <si>
    <t>Non-Sorted, Standard on all sheets below:</t>
  </si>
  <si>
    <t>Sort Column</t>
  </si>
  <si>
    <t>Garden Ctr</t>
  </si>
  <si>
    <t>Choices</t>
  </si>
  <si>
    <t xml:space="preserve">Nav's Farm </t>
  </si>
  <si>
    <t>Sort rows, then copy and paste rows 10-30 (top 21 choices) to master spreadsheet (into rows 63-83), Do second copy and paste for Conversion Factors (Column M) into Column AG</t>
  </si>
  <si>
    <t xml:space="preserve">Select a fertilizer in the left column (below), then read across to the shaded column to view the recommended application rate.  This spreadsheet balances nutrients based upon the nutrient in “greatest need”.  If a fertilizer provides excessive nutrients as shown under the "Nutrient Surpluses" columns, consider trying a different product or experiment with a combination of products in the "Personalized Blend" section (starting at row 119).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</si>
</sst>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30" x14ac:knownFonts="1">
    <font>
      <sz val="10"/>
      <color theme="1"/>
      <name val="Arial"/>
      <family val="2"/>
    </font>
    <font>
      <b/>
      <sz val="10"/>
      <color theme="1"/>
      <name val="Arial"/>
      <family val="2"/>
    </font>
    <font>
      <b/>
      <sz val="10"/>
      <color theme="0"/>
      <name val="Arial"/>
      <family val="2"/>
    </font>
    <font>
      <sz val="10"/>
      <color theme="0"/>
      <name val="Arial"/>
      <family val="2"/>
    </font>
    <font>
      <b/>
      <i/>
      <sz val="10"/>
      <color theme="0"/>
      <name val="Arial"/>
      <family val="2"/>
    </font>
    <font>
      <i/>
      <sz val="10"/>
      <color theme="0"/>
      <name val="Arial"/>
      <family val="2"/>
    </font>
    <font>
      <sz val="10"/>
      <name val="Arial"/>
      <family val="2"/>
    </font>
    <font>
      <b/>
      <i/>
      <sz val="11"/>
      <color theme="1"/>
      <name val="Arial"/>
      <family val="2"/>
    </font>
    <font>
      <sz val="10"/>
      <color theme="6" tint="-0.499984740745262"/>
      <name val="Arial"/>
      <family val="2"/>
    </font>
    <font>
      <sz val="12"/>
      <color theme="1"/>
      <name val="Arial"/>
      <family val="2"/>
    </font>
    <font>
      <u/>
      <sz val="10"/>
      <color theme="1"/>
      <name val="Arial"/>
      <family val="2"/>
    </font>
    <font>
      <b/>
      <sz val="10"/>
      <name val="Arial"/>
      <family val="2"/>
    </font>
    <font>
      <b/>
      <sz val="11"/>
      <color theme="1"/>
      <name val="Arial"/>
      <family val="2"/>
    </font>
    <font>
      <sz val="11"/>
      <color theme="1"/>
      <name val="Arial"/>
      <family val="2"/>
    </font>
    <font>
      <sz val="7"/>
      <color theme="1"/>
      <name val="Times New Roman"/>
      <family val="1"/>
    </font>
    <font>
      <b/>
      <u/>
      <sz val="10"/>
      <name val="Arial"/>
      <family val="2"/>
    </font>
    <font>
      <b/>
      <sz val="12"/>
      <color theme="1"/>
      <name val="Arial"/>
      <family val="2"/>
    </font>
    <font>
      <b/>
      <u/>
      <sz val="10"/>
      <color theme="1"/>
      <name val="Arial"/>
      <family val="2"/>
    </font>
    <font>
      <sz val="10"/>
      <color theme="5"/>
      <name val="Arial"/>
      <family val="2"/>
    </font>
    <font>
      <b/>
      <u/>
      <sz val="11"/>
      <color theme="1"/>
      <name val="Arial"/>
      <family val="2"/>
    </font>
    <font>
      <b/>
      <i/>
      <sz val="11"/>
      <name val="Arial"/>
      <family val="2"/>
    </font>
    <font>
      <b/>
      <i/>
      <sz val="10"/>
      <name val="Arial"/>
      <family val="2"/>
    </font>
    <font>
      <b/>
      <i/>
      <u/>
      <sz val="11"/>
      <color theme="1"/>
      <name val="Arial"/>
      <family val="2"/>
    </font>
    <font>
      <b/>
      <i/>
      <sz val="10"/>
      <color theme="1"/>
      <name val="Arial"/>
      <family val="2"/>
    </font>
    <font>
      <sz val="10"/>
      <color theme="1"/>
      <name val="Calibri"/>
      <family val="2"/>
    </font>
    <font>
      <b/>
      <sz val="10"/>
      <color theme="5"/>
      <name val="Arial"/>
      <family val="2"/>
    </font>
    <font>
      <b/>
      <u/>
      <sz val="11"/>
      <name val="Arial"/>
      <family val="2"/>
    </font>
    <font>
      <sz val="11"/>
      <name val="Arial"/>
      <family val="2"/>
    </font>
    <font>
      <b/>
      <sz val="11"/>
      <name val="Arial"/>
      <family val="2"/>
    </font>
    <font>
      <b/>
      <i/>
      <u/>
      <sz val="10"/>
      <color theme="1"/>
      <name val="Arial"/>
      <family val="2"/>
    </font>
  </fonts>
  <fills count="8">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79998168889431442"/>
        <bgColor indexed="64"/>
      </patternFill>
    </fill>
  </fills>
  <borders count="61">
    <border>
      <left/>
      <right/>
      <top/>
      <bottom/>
      <diagonal/>
    </border>
    <border>
      <left style="thin">
        <color theme="1"/>
      </left>
      <right/>
      <top/>
      <bottom/>
      <diagonal/>
    </border>
    <border>
      <left style="thin">
        <color theme="1"/>
      </left>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2"/>
      </right>
      <top style="thin">
        <color theme="0"/>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style="thin">
        <color theme="0"/>
      </top>
      <bottom/>
      <diagonal/>
    </border>
    <border>
      <left/>
      <right style="thin">
        <color indexed="64"/>
      </right>
      <top style="thin">
        <color theme="1"/>
      </top>
      <bottom style="thin">
        <color theme="1"/>
      </bottom>
      <diagonal/>
    </border>
    <border>
      <left/>
      <right style="thin">
        <color indexed="64"/>
      </right>
      <top style="thin">
        <color indexed="64"/>
      </top>
      <bottom style="thin">
        <color indexed="64"/>
      </bottom>
      <diagonal/>
    </border>
    <border>
      <left/>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style="thin">
        <color theme="4" tint="0.59996337778862885"/>
      </right>
      <top/>
      <bottom style="thin">
        <color theme="4" tint="0.59996337778862885"/>
      </bottom>
      <diagonal/>
    </border>
    <border>
      <left/>
      <right style="thin">
        <color indexed="64"/>
      </right>
      <top/>
      <bottom/>
      <diagonal/>
    </border>
    <border>
      <left style="thin">
        <color theme="4" tint="0.59996337778862885"/>
      </left>
      <right/>
      <top/>
      <bottom style="thin">
        <color theme="4" tint="0.59996337778862885"/>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theme="4" tint="0.59996337778862885"/>
      </left>
      <right/>
      <top style="thin">
        <color theme="4" tint="0.59996337778862885"/>
      </top>
      <bottom style="thin">
        <color indexed="64"/>
      </bottom>
      <diagonal/>
    </border>
    <border>
      <left style="thin">
        <color theme="4" tint="0.59996337778862885"/>
      </left>
      <right style="thin">
        <color indexed="64"/>
      </right>
      <top style="thin">
        <color indexed="64"/>
      </top>
      <bottom style="thin">
        <color theme="4" tint="0.59996337778862885"/>
      </bottom>
      <diagonal/>
    </border>
    <border>
      <left style="thin">
        <color theme="4" tint="0.59996337778862885"/>
      </left>
      <right style="thin">
        <color indexed="64"/>
      </right>
      <top style="thin">
        <color theme="4" tint="0.59996337778862885"/>
      </top>
      <bottom style="thin">
        <color theme="4" tint="0.59996337778862885"/>
      </bottom>
      <diagonal/>
    </border>
    <border>
      <left style="thin">
        <color theme="4" tint="0.59996337778862885"/>
      </left>
      <right style="thin">
        <color indexed="64"/>
      </right>
      <top style="thin">
        <color theme="4" tint="0.59996337778862885"/>
      </top>
      <bottom style="thin">
        <color indexed="64"/>
      </bottom>
      <diagonal/>
    </border>
    <border>
      <left/>
      <right style="thin">
        <color theme="4" tint="0.59996337778862885"/>
      </right>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indexed="64"/>
      </left>
      <right style="thin">
        <color indexed="64"/>
      </right>
      <top style="thin">
        <color indexed="64"/>
      </top>
      <bottom style="medium">
        <color indexed="64"/>
      </bottom>
      <diagonal/>
    </border>
    <border>
      <left style="thin">
        <color theme="4" tint="0.59996337778862885"/>
      </left>
      <right style="thin">
        <color theme="4" tint="0.59996337778862885"/>
      </right>
      <top/>
      <bottom/>
      <diagonal/>
    </border>
    <border>
      <left style="thin">
        <color theme="4" tint="0.59996337778862885"/>
      </left>
      <right/>
      <top style="thin">
        <color theme="4" tint="0.59996337778862885"/>
      </top>
      <bottom/>
      <diagonal/>
    </border>
    <border>
      <left style="thin">
        <color theme="4" tint="0.59996337778862885"/>
      </left>
      <right style="thin">
        <color indexed="64"/>
      </right>
      <top style="thin">
        <color theme="4" tint="0.59996337778862885"/>
      </top>
      <bottom/>
      <diagonal/>
    </border>
    <border>
      <left/>
      <right style="thin">
        <color theme="4" tint="0.59996337778862885"/>
      </right>
      <top style="thin">
        <color theme="4" tint="0.59996337778862885"/>
      </top>
      <bottom/>
      <diagonal/>
    </border>
    <border>
      <left style="thin">
        <color theme="4" tint="0.59996337778862885"/>
      </left>
      <right style="thin">
        <color indexed="64"/>
      </right>
      <top/>
      <bottom style="thin">
        <color theme="4" tint="0.59996337778862885"/>
      </bottom>
      <diagonal/>
    </border>
    <border>
      <left style="thin">
        <color theme="4" tint="0.59996337778862885"/>
      </left>
      <right/>
      <top/>
      <bottom/>
      <diagonal/>
    </border>
    <border>
      <left style="thin">
        <color indexed="64"/>
      </left>
      <right style="thin">
        <color theme="4" tint="0.59996337778862885"/>
      </right>
      <top style="thin">
        <color theme="4" tint="0.59996337778862885"/>
      </top>
      <bottom style="thin">
        <color indexed="64"/>
      </bottom>
      <diagonal/>
    </border>
    <border>
      <left style="thin">
        <color indexed="64"/>
      </left>
      <right style="thin">
        <color theme="4" tint="0.59996337778862885"/>
      </right>
      <top style="thin">
        <color theme="4" tint="0.59996337778862885"/>
      </top>
      <bottom/>
      <diagonal/>
    </border>
    <border>
      <left style="thin">
        <color theme="4" tint="0.59996337778862885"/>
      </left>
      <right style="thin">
        <color indexed="64"/>
      </right>
      <top/>
      <bottom/>
      <diagonal/>
    </border>
    <border>
      <left/>
      <right style="thin">
        <color theme="4" tint="0.59996337778862885"/>
      </right>
      <top/>
      <bottom/>
      <diagonal/>
    </border>
    <border>
      <left style="thin">
        <color indexed="64"/>
      </left>
      <right style="thin">
        <color theme="4" tint="0.59996337778862885"/>
      </right>
      <top style="thin">
        <color theme="4" tint="0.59996337778862885"/>
      </top>
      <bottom style="thin">
        <color theme="4" tint="0.59996337778862885"/>
      </bottom>
      <diagonal/>
    </border>
    <border>
      <left/>
      <right/>
      <top style="thin">
        <color theme="4" tint="0.59996337778862885"/>
      </top>
      <bottom/>
      <diagonal/>
    </border>
    <border>
      <left style="thin">
        <color indexed="64"/>
      </left>
      <right style="thin">
        <color theme="4" tint="0.59996337778862885"/>
      </right>
      <top/>
      <bottom/>
      <diagonal/>
    </border>
    <border>
      <left style="thin">
        <color theme="4" tint="0.59996337778862885"/>
      </left>
      <right style="thin">
        <color theme="4" tint="0.59996337778862885"/>
      </right>
      <top style="thin">
        <color theme="4" tint="0.59996337778862885"/>
      </top>
      <bottom style="thin">
        <color indexed="64"/>
      </bottom>
      <diagonal/>
    </border>
    <border>
      <left style="thin">
        <color indexed="64"/>
      </left>
      <right style="thin">
        <color theme="4" tint="0.59996337778862885"/>
      </right>
      <top style="thin">
        <color indexed="64"/>
      </top>
      <bottom style="thin">
        <color indexed="64"/>
      </bottom>
      <diagonal/>
    </border>
    <border>
      <left style="thin">
        <color theme="4" tint="0.59996337778862885"/>
      </left>
      <right/>
      <top style="thin">
        <color indexed="64"/>
      </top>
      <bottom style="thin">
        <color theme="4" tint="0.59996337778862885"/>
      </bottom>
      <diagonal/>
    </border>
    <border>
      <left style="thin">
        <color theme="4" tint="0.59996337778862885"/>
      </left>
      <right style="thin">
        <color theme="4" tint="0.59996337778862885"/>
      </right>
      <top/>
      <bottom style="thin">
        <color indexed="64"/>
      </bottom>
      <diagonal/>
    </border>
    <border>
      <left style="thin">
        <color theme="4" tint="0.59996337778862885"/>
      </left>
      <right/>
      <top/>
      <bottom style="thin">
        <color indexed="64"/>
      </bottom>
      <diagonal/>
    </border>
    <border>
      <left style="thin">
        <color indexed="64"/>
      </left>
      <right/>
      <top style="thin">
        <color indexed="64"/>
      </top>
      <bottom style="thin">
        <color theme="4" tint="0.59996337778862885"/>
      </bottom>
      <diagonal/>
    </border>
    <border>
      <left style="thin">
        <color indexed="64"/>
      </left>
      <right/>
      <top style="thin">
        <color theme="4" tint="0.59996337778862885"/>
      </top>
      <bottom style="thin">
        <color theme="4" tint="0.59996337778862885"/>
      </bottom>
      <diagonal/>
    </border>
    <border>
      <left style="thin">
        <color indexed="64"/>
      </left>
      <right/>
      <top style="thin">
        <color theme="4" tint="0.59996337778862885"/>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style="thin">
        <color indexed="64"/>
      </right>
      <top style="thin">
        <color theme="4" tint="0.59996337778862885"/>
      </top>
      <bottom style="thin">
        <color theme="4" tint="0.59996337778862885"/>
      </bottom>
      <diagonal/>
    </border>
    <border>
      <left/>
      <right style="thin">
        <color indexed="64"/>
      </right>
      <top style="thin">
        <color theme="4" tint="0.59996337778862885"/>
      </top>
      <bottom/>
      <diagonal/>
    </border>
    <border>
      <left style="thin">
        <color indexed="64"/>
      </left>
      <right style="thin">
        <color indexed="64"/>
      </right>
      <top/>
      <bottom style="thin">
        <color theme="4" tint="0.59996337778862885"/>
      </bottom>
      <diagonal/>
    </border>
  </borders>
  <cellStyleXfs count="1">
    <xf numFmtId="0" fontId="0" fillId="0" borderId="0"/>
  </cellStyleXfs>
  <cellXfs count="406">
    <xf numFmtId="0" fontId="0" fillId="0" borderId="0" xfId="0"/>
    <xf numFmtId="0" fontId="3" fillId="0" borderId="0" xfId="0" applyFont="1"/>
    <xf numFmtId="0" fontId="0" fillId="0" borderId="0" xfId="0" applyFill="1"/>
    <xf numFmtId="0" fontId="0" fillId="0" borderId="0" xfId="0" applyBorder="1"/>
    <xf numFmtId="0" fontId="9" fillId="0" borderId="0" xfId="0" applyFont="1" applyAlignment="1">
      <alignment wrapText="1"/>
    </xf>
    <xf numFmtId="0" fontId="12" fillId="0" borderId="0" xfId="0" applyFont="1" applyAlignment="1">
      <alignment horizontal="center" wrapText="1"/>
    </xf>
    <xf numFmtId="0" fontId="13" fillId="0" borderId="0" xfId="0" applyFont="1" applyAlignment="1">
      <alignment horizontal="left" wrapText="1"/>
    </xf>
    <xf numFmtId="0" fontId="0" fillId="0" borderId="0" xfId="0" applyProtection="1">
      <protection locked="0"/>
    </xf>
    <xf numFmtId="0" fontId="6" fillId="0" borderId="0" xfId="0" applyFont="1" applyFill="1"/>
    <xf numFmtId="1" fontId="6"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protection locked="0"/>
    </xf>
    <xf numFmtId="2" fontId="6" fillId="0" borderId="0" xfId="0" applyNumberFormat="1" applyFont="1" applyFill="1" applyBorder="1" applyAlignment="1" applyProtection="1">
      <alignment vertical="center"/>
      <protection locked="0"/>
    </xf>
    <xf numFmtId="2" fontId="6" fillId="0" borderId="0" xfId="0" applyNumberFormat="1" applyFont="1" applyFill="1" applyBorder="1" applyAlignment="1" applyProtection="1">
      <alignment horizontal="right" vertical="center"/>
      <protection locked="0"/>
    </xf>
    <xf numFmtId="0" fontId="20" fillId="0" borderId="26" xfId="0" applyFont="1" applyFill="1" applyBorder="1" applyProtection="1">
      <protection locked="0"/>
    </xf>
    <xf numFmtId="0" fontId="20" fillId="0" borderId="26" xfId="0" applyFont="1" applyFill="1" applyBorder="1" applyAlignment="1" applyProtection="1">
      <protection locked="0"/>
    </xf>
    <xf numFmtId="0" fontId="20" fillId="0" borderId="26" xfId="0" applyFont="1" applyFill="1" applyBorder="1" applyAlignment="1" applyProtection="1">
      <alignment wrapText="1"/>
      <protection locked="0"/>
    </xf>
    <xf numFmtId="1" fontId="6" fillId="0" borderId="21" xfId="0" applyNumberFormat="1" applyFont="1" applyFill="1" applyBorder="1" applyAlignment="1" applyProtection="1">
      <alignment horizontal="center"/>
      <protection locked="0"/>
    </xf>
    <xf numFmtId="1" fontId="6" fillId="0" borderId="15" xfId="0" applyNumberFormat="1" applyFont="1" applyFill="1" applyBorder="1" applyProtection="1">
      <protection locked="0"/>
    </xf>
    <xf numFmtId="1" fontId="6" fillId="0" borderId="0"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protection locked="0"/>
    </xf>
    <xf numFmtId="2" fontId="6" fillId="0" borderId="15" xfId="0" applyNumberFormat="1" applyFont="1" applyFill="1" applyBorder="1" applyAlignment="1" applyProtection="1">
      <alignment horizontal="center"/>
      <protection locked="0"/>
    </xf>
    <xf numFmtId="0" fontId="0" fillId="0" borderId="0" xfId="0" applyFill="1" applyProtection="1"/>
    <xf numFmtId="0" fontId="0" fillId="0" borderId="0" xfId="0" applyProtection="1"/>
    <xf numFmtId="0" fontId="0" fillId="3" borderId="0" xfId="0" applyFill="1" applyProtection="1"/>
    <xf numFmtId="0" fontId="0" fillId="2" borderId="0" xfId="0" applyFill="1" applyProtection="1"/>
    <xf numFmtId="0" fontId="6" fillId="0" borderId="0" xfId="0" applyFont="1" applyFill="1" applyProtection="1"/>
    <xf numFmtId="0" fontId="6" fillId="0" borderId="0" xfId="0" applyFont="1" applyFill="1" applyBorder="1" applyProtection="1"/>
    <xf numFmtId="0" fontId="6" fillId="2" borderId="0" xfId="0" applyFont="1" applyFill="1" applyProtection="1"/>
    <xf numFmtId="0" fontId="6" fillId="0" borderId="0" xfId="0" applyFont="1" applyFill="1" applyBorder="1" applyAlignment="1" applyProtection="1">
      <alignment horizontal="center"/>
    </xf>
    <xf numFmtId="0" fontId="11" fillId="0" borderId="0" xfId="0" applyFont="1" applyFill="1" applyProtection="1"/>
    <xf numFmtId="0" fontId="0" fillId="0" borderId="0" xfId="0" applyFill="1" applyBorder="1" applyProtection="1"/>
    <xf numFmtId="0" fontId="0" fillId="2" borderId="0" xfId="0" applyFill="1" applyBorder="1" applyProtection="1"/>
    <xf numFmtId="0" fontId="2" fillId="2" borderId="1" xfId="0" applyFont="1" applyFill="1" applyBorder="1" applyAlignment="1" applyProtection="1">
      <alignment vertical="top" wrapText="1"/>
    </xf>
    <xf numFmtId="0" fontId="3" fillId="0" borderId="0" xfId="0" applyFont="1" applyProtection="1"/>
    <xf numFmtId="0" fontId="6" fillId="0" borderId="0" xfId="0" applyFont="1" applyAlignment="1" applyProtection="1">
      <alignment horizontal="center"/>
    </xf>
    <xf numFmtId="0" fontId="10" fillId="3" borderId="0" xfId="0" applyFont="1" applyFill="1" applyAlignment="1" applyProtection="1">
      <alignment horizontal="center"/>
    </xf>
    <xf numFmtId="0" fontId="10" fillId="3" borderId="0" xfId="0" applyFont="1" applyFill="1" applyAlignment="1" applyProtection="1">
      <alignment horizontal="left"/>
    </xf>
    <xf numFmtId="0" fontId="3" fillId="2" borderId="0" xfId="0" applyFont="1" applyFill="1" applyProtection="1"/>
    <xf numFmtId="0" fontId="10" fillId="0" borderId="0" xfId="0" applyFont="1" applyProtection="1"/>
    <xf numFmtId="0" fontId="10" fillId="0" borderId="0" xfId="0" applyFont="1" applyAlignment="1" applyProtection="1">
      <alignment horizontal="center"/>
    </xf>
    <xf numFmtId="0" fontId="17" fillId="0" borderId="0" xfId="0" applyFont="1" applyProtection="1"/>
    <xf numFmtId="0" fontId="4" fillId="2" borderId="0" xfId="0" applyFont="1" applyFill="1" applyBorder="1" applyAlignment="1" applyProtection="1">
      <alignment horizontal="left" vertical="top"/>
    </xf>
    <xf numFmtId="0" fontId="5" fillId="2" borderId="6" xfId="0" applyFont="1" applyFill="1" applyBorder="1" applyProtection="1"/>
    <xf numFmtId="0" fontId="4" fillId="2" borderId="0" xfId="0" applyFont="1" applyFill="1" applyBorder="1" applyProtection="1"/>
    <xf numFmtId="49" fontId="6" fillId="0" borderId="0" xfId="0" applyNumberFormat="1" applyFont="1" applyFill="1" applyProtection="1"/>
    <xf numFmtId="0" fontId="0" fillId="0" borderId="0" xfId="0" applyAlignment="1" applyProtection="1">
      <alignment horizontal="center"/>
    </xf>
    <xf numFmtId="0" fontId="4" fillId="2" borderId="0" xfId="0" applyFont="1" applyFill="1" applyBorder="1" applyAlignment="1" applyProtection="1">
      <alignment wrapText="1"/>
    </xf>
    <xf numFmtId="0" fontId="15" fillId="0" borderId="0" xfId="0" applyFont="1" applyFill="1" applyBorder="1" applyProtection="1"/>
    <xf numFmtId="0" fontId="21" fillId="0" borderId="0" xfId="0" applyFont="1" applyFill="1" applyBorder="1" applyAlignment="1" applyProtection="1">
      <alignment horizontal="left" wrapText="1"/>
    </xf>
    <xf numFmtId="0" fontId="4" fillId="6" borderId="4" xfId="0" applyFont="1" applyFill="1" applyBorder="1" applyAlignment="1" applyProtection="1">
      <alignment horizontal="center"/>
    </xf>
    <xf numFmtId="0" fontId="21" fillId="0" borderId="18"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xf>
    <xf numFmtId="0" fontId="6" fillId="0" borderId="0" xfId="0" applyFont="1" applyFill="1" applyBorder="1" applyAlignment="1" applyProtection="1">
      <alignment wrapText="1"/>
    </xf>
    <xf numFmtId="0" fontId="21" fillId="0" borderId="4" xfId="0" applyFont="1" applyFill="1" applyBorder="1" applyAlignment="1" applyProtection="1">
      <alignment horizontal="center"/>
    </xf>
    <xf numFmtId="49" fontId="21" fillId="0" borderId="4" xfId="0" applyNumberFormat="1" applyFont="1" applyFill="1" applyBorder="1" applyAlignment="1" applyProtection="1">
      <alignment horizontal="center"/>
    </xf>
    <xf numFmtId="0" fontId="5" fillId="6" borderId="4" xfId="0" applyFont="1" applyFill="1" applyBorder="1" applyProtection="1"/>
    <xf numFmtId="0" fontId="4" fillId="6" borderId="4" xfId="0" applyFont="1" applyFill="1" applyBorder="1" applyProtection="1"/>
    <xf numFmtId="1" fontId="5" fillId="6" borderId="4" xfId="0" applyNumberFormat="1" applyFont="1" applyFill="1" applyBorder="1" applyProtection="1"/>
    <xf numFmtId="3" fontId="21" fillId="0" borderId="4" xfId="0" applyNumberFormat="1" applyFont="1" applyFill="1" applyBorder="1" applyAlignment="1" applyProtection="1">
      <alignment horizontal="center"/>
    </xf>
    <xf numFmtId="0" fontId="21" fillId="0" borderId="4" xfId="0" applyFont="1" applyFill="1" applyBorder="1" applyProtection="1"/>
    <xf numFmtId="0" fontId="21" fillId="2" borderId="0" xfId="0" applyFont="1" applyFill="1" applyBorder="1" applyAlignment="1" applyProtection="1">
      <alignment horizontal="center"/>
    </xf>
    <xf numFmtId="0" fontId="10" fillId="4" borderId="0" xfId="0" applyFont="1" applyFill="1" applyProtection="1"/>
    <xf numFmtId="0" fontId="0" fillId="4" borderId="0" xfId="0" applyFill="1" applyProtection="1"/>
    <xf numFmtId="0" fontId="6" fillId="0" borderId="0" xfId="0" applyFont="1" applyFill="1" applyBorder="1" applyAlignment="1" applyProtection="1">
      <alignment vertical="top"/>
    </xf>
    <xf numFmtId="1" fontId="6" fillId="0" borderId="21" xfId="0" applyNumberFormat="1" applyFont="1" applyFill="1" applyBorder="1" applyAlignment="1" applyProtection="1">
      <alignment horizontal="center"/>
    </xf>
    <xf numFmtId="2" fontId="0" fillId="3" borderId="16" xfId="0" applyNumberFormat="1" applyFont="1" applyFill="1" applyBorder="1" applyProtection="1"/>
    <xf numFmtId="165" fontId="0" fillId="5" borderId="28" xfId="0" applyNumberFormat="1" applyFont="1" applyFill="1" applyBorder="1" applyAlignment="1" applyProtection="1">
      <alignment horizontal="right"/>
    </xf>
    <xf numFmtId="164" fontId="18" fillId="2" borderId="0" xfId="0" applyNumberFormat="1" applyFont="1" applyFill="1" applyBorder="1" applyProtection="1"/>
    <xf numFmtId="0" fontId="0" fillId="3" borderId="0" xfId="0" applyFill="1" applyBorder="1" applyProtection="1"/>
    <xf numFmtId="1" fontId="6" fillId="0" borderId="0"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2" fontId="0" fillId="3" borderId="8" xfId="0" applyNumberFormat="1" applyFont="1" applyFill="1" applyBorder="1" applyProtection="1"/>
    <xf numFmtId="165" fontId="0" fillId="5" borderId="29" xfId="0" applyNumberFormat="1" applyFont="1" applyFill="1" applyBorder="1" applyAlignment="1" applyProtection="1">
      <alignment horizontal="right"/>
    </xf>
    <xf numFmtId="0" fontId="0" fillId="0" borderId="0" xfId="0" applyBorder="1" applyProtection="1"/>
    <xf numFmtId="49" fontId="6" fillId="0" borderId="0" xfId="0" applyNumberFormat="1" applyFont="1" applyFill="1" applyBorder="1" applyProtection="1"/>
    <xf numFmtId="0" fontId="8" fillId="0" borderId="0" xfId="0" applyFont="1" applyFill="1" applyBorder="1" applyProtection="1"/>
    <xf numFmtId="0" fontId="6" fillId="0" borderId="0" xfId="0" applyFont="1" applyFill="1" applyBorder="1" applyAlignment="1" applyProtection="1">
      <alignment horizontal="center" vertical="top"/>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right" vertical="center"/>
    </xf>
    <xf numFmtId="2" fontId="0" fillId="0" borderId="0" xfId="0" applyNumberFormat="1" applyBorder="1" applyProtection="1"/>
    <xf numFmtId="0" fontId="0" fillId="0" borderId="0" xfId="0" applyBorder="1" applyAlignment="1" applyProtection="1">
      <alignment horizontal="center"/>
    </xf>
    <xf numFmtId="2" fontId="0" fillId="0" borderId="15" xfId="0" applyNumberFormat="1" applyBorder="1" applyProtection="1"/>
    <xf numFmtId="0" fontId="23" fillId="0" borderId="26" xfId="0" applyFont="1" applyFill="1" applyBorder="1" applyAlignment="1" applyProtection="1">
      <alignment horizontal="left" wrapText="1"/>
    </xf>
    <xf numFmtId="0" fontId="23" fillId="2" borderId="26" xfId="0" applyFont="1" applyFill="1" applyBorder="1" applyAlignment="1" applyProtection="1">
      <alignment horizontal="left" wrapText="1"/>
    </xf>
    <xf numFmtId="2" fontId="0" fillId="2" borderId="0" xfId="0" applyNumberFormat="1" applyFill="1" applyBorder="1" applyProtection="1"/>
    <xf numFmtId="0" fontId="0" fillId="2" borderId="0" xfId="0" applyFill="1" applyBorder="1" applyAlignment="1" applyProtection="1">
      <alignment horizontal="center"/>
    </xf>
    <xf numFmtId="2" fontId="0" fillId="2" borderId="15" xfId="0" applyNumberFormat="1" applyFill="1" applyBorder="1" applyProtection="1"/>
    <xf numFmtId="166" fontId="0" fillId="2" borderId="34" xfId="0" applyNumberFormat="1" applyFont="1" applyFill="1" applyBorder="1" applyProtection="1"/>
    <xf numFmtId="2" fontId="0" fillId="2" borderId="35" xfId="0" applyNumberFormat="1" applyFont="1" applyFill="1" applyBorder="1" applyProtection="1"/>
    <xf numFmtId="165" fontId="0" fillId="2" borderId="36" xfId="0" applyNumberFormat="1" applyFont="1" applyFill="1" applyBorder="1" applyAlignment="1" applyProtection="1">
      <alignment horizontal="right"/>
    </xf>
    <xf numFmtId="0" fontId="23" fillId="0" borderId="23" xfId="0" applyFont="1" applyFill="1" applyBorder="1" applyAlignment="1" applyProtection="1">
      <alignment horizontal="left" wrapText="1"/>
    </xf>
    <xf numFmtId="2" fontId="0" fillId="0" borderId="25" xfId="0" applyNumberFormat="1" applyBorder="1" applyProtection="1"/>
    <xf numFmtId="0" fontId="0" fillId="0" borderId="25" xfId="0" applyBorder="1" applyAlignment="1" applyProtection="1">
      <alignment horizontal="center"/>
    </xf>
    <xf numFmtId="2" fontId="0" fillId="0" borderId="24" xfId="0" applyNumberFormat="1" applyBorder="1" applyProtection="1"/>
    <xf numFmtId="0" fontId="4" fillId="0" borderId="0" xfId="0" applyFont="1" applyFill="1" applyBorder="1" applyProtection="1"/>
    <xf numFmtId="0" fontId="7" fillId="0" borderId="26" xfId="0" applyFont="1" applyBorder="1" applyProtection="1">
      <protection locked="0"/>
    </xf>
    <xf numFmtId="0" fontId="6" fillId="0" borderId="0" xfId="0" applyFont="1" applyFill="1" applyBorder="1" applyProtection="1">
      <protection locked="0"/>
    </xf>
    <xf numFmtId="0" fontId="6" fillId="0" borderId="0" xfId="0" applyFont="1" applyFill="1" applyBorder="1" applyAlignment="1" applyProtection="1">
      <alignment horizontal="center" vertical="top"/>
      <protection locked="0"/>
    </xf>
    <xf numFmtId="49" fontId="13"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left" vertical="center"/>
    </xf>
    <xf numFmtId="49" fontId="2" fillId="3" borderId="0" xfId="0" applyNumberFormat="1" applyFont="1" applyFill="1" applyBorder="1" applyAlignment="1" applyProtection="1">
      <alignment vertical="center"/>
    </xf>
    <xf numFmtId="0" fontId="9" fillId="3" borderId="0" xfId="0" applyFont="1" applyFill="1" applyBorder="1" applyAlignment="1" applyProtection="1">
      <alignment vertical="center"/>
    </xf>
    <xf numFmtId="0" fontId="3" fillId="3" borderId="0" xfId="0" applyFont="1" applyFill="1" applyBorder="1" applyProtection="1"/>
    <xf numFmtId="49" fontId="0" fillId="3" borderId="0" xfId="0" applyNumberFormat="1" applyFont="1" applyFill="1" applyBorder="1" applyAlignment="1" applyProtection="1">
      <alignment horizontal="center" vertical="center"/>
    </xf>
    <xf numFmtId="166" fontId="0" fillId="0" borderId="14" xfId="0" applyNumberFormat="1" applyFont="1" applyFill="1" applyBorder="1" applyProtection="1"/>
    <xf numFmtId="166" fontId="0" fillId="0" borderId="7" xfId="0" applyNumberFormat="1" applyFont="1" applyFill="1" applyBorder="1" applyProtection="1"/>
    <xf numFmtId="0" fontId="24" fillId="3" borderId="0" xfId="0" applyFont="1" applyFill="1" applyBorder="1"/>
    <xf numFmtId="49" fontId="15" fillId="3" borderId="0" xfId="0" applyNumberFormat="1" applyFont="1" applyFill="1" applyBorder="1" applyAlignment="1" applyProtection="1">
      <alignment horizontal="left" vertical="center"/>
    </xf>
    <xf numFmtId="0" fontId="0" fillId="3" borderId="0" xfId="0" applyFill="1" applyBorder="1" applyAlignment="1" applyProtection="1"/>
    <xf numFmtId="0" fontId="6" fillId="3" borderId="0" xfId="0" applyFont="1" applyFill="1" applyBorder="1" applyAlignment="1" applyProtection="1"/>
    <xf numFmtId="0" fontId="6" fillId="3" borderId="0" xfId="0" applyFont="1" applyFill="1" applyBorder="1" applyProtection="1"/>
    <xf numFmtId="0" fontId="6" fillId="3" borderId="4" xfId="0" applyFont="1" applyFill="1" applyBorder="1" applyProtection="1">
      <protection locked="0"/>
    </xf>
    <xf numFmtId="49" fontId="6" fillId="3" borderId="0" xfId="0" applyNumberFormat="1" applyFont="1" applyFill="1" applyBorder="1" applyAlignment="1" applyProtection="1">
      <alignment horizontal="left" vertical="top" wrapText="1"/>
    </xf>
    <xf numFmtId="0" fontId="1" fillId="3" borderId="0" xfId="0" applyFont="1" applyFill="1" applyBorder="1" applyProtection="1"/>
    <xf numFmtId="0" fontId="4" fillId="3" borderId="0" xfId="0" applyFont="1" applyFill="1" applyBorder="1" applyAlignment="1" applyProtection="1">
      <alignment horizontal="center"/>
    </xf>
    <xf numFmtId="0" fontId="21" fillId="3" borderId="33" xfId="0" applyFont="1" applyFill="1" applyBorder="1" applyAlignment="1" applyProtection="1">
      <alignment horizontal="center"/>
    </xf>
    <xf numFmtId="0" fontId="0" fillId="3" borderId="17" xfId="0" applyFill="1" applyBorder="1" applyProtection="1"/>
    <xf numFmtId="0" fontId="0" fillId="3" borderId="4" xfId="0" applyFill="1" applyBorder="1" applyProtection="1"/>
    <xf numFmtId="2" fontId="6" fillId="0" borderId="15" xfId="0" applyNumberFormat="1" applyFont="1" applyFill="1" applyBorder="1" applyProtection="1">
      <protection locked="0"/>
    </xf>
    <xf numFmtId="49" fontId="6" fillId="3" borderId="22" xfId="0" applyNumberFormat="1" applyFont="1" applyFill="1" applyBorder="1" applyAlignment="1" applyProtection="1">
      <alignment horizontal="left" vertical="center"/>
    </xf>
    <xf numFmtId="0" fontId="0" fillId="3" borderId="21" xfId="0" applyFill="1" applyBorder="1" applyAlignment="1" applyProtection="1"/>
    <xf numFmtId="0" fontId="3" fillId="3" borderId="21" xfId="0" applyFont="1" applyFill="1" applyBorder="1" applyProtection="1"/>
    <xf numFmtId="0" fontId="0" fillId="3" borderId="21" xfId="0" applyFill="1" applyBorder="1" applyProtection="1"/>
    <xf numFmtId="0" fontId="0" fillId="3" borderId="20" xfId="0" applyFill="1" applyBorder="1" applyProtection="1"/>
    <xf numFmtId="0" fontId="0" fillId="3" borderId="15" xfId="0" applyFill="1" applyBorder="1" applyProtection="1"/>
    <xf numFmtId="49" fontId="6" fillId="3" borderId="23" xfId="0" applyNumberFormat="1" applyFont="1" applyFill="1" applyBorder="1" applyAlignment="1" applyProtection="1">
      <alignment horizontal="left" vertical="center"/>
    </xf>
    <xf numFmtId="0" fontId="0" fillId="3" borderId="25" xfId="0" applyFill="1" applyBorder="1" applyAlignment="1" applyProtection="1"/>
    <xf numFmtId="0" fontId="3" fillId="3" borderId="25" xfId="0" applyFont="1" applyFill="1" applyBorder="1" applyProtection="1"/>
    <xf numFmtId="0" fontId="0" fillId="3" borderId="25" xfId="0" applyFill="1" applyBorder="1" applyProtection="1"/>
    <xf numFmtId="0" fontId="0" fillId="3" borderId="24" xfId="0" applyFill="1" applyBorder="1" applyProtection="1"/>
    <xf numFmtId="0" fontId="6" fillId="3" borderId="21" xfId="0" applyFont="1" applyFill="1" applyBorder="1" applyAlignment="1" applyProtection="1"/>
    <xf numFmtId="0" fontId="6" fillId="3" borderId="21" xfId="0" applyFont="1" applyFill="1" applyBorder="1" applyProtection="1"/>
    <xf numFmtId="0" fontId="6" fillId="3" borderId="20" xfId="0" applyFont="1" applyFill="1" applyBorder="1" applyProtection="1"/>
    <xf numFmtId="0" fontId="6" fillId="3" borderId="25" xfId="0" applyFont="1" applyFill="1" applyBorder="1" applyAlignment="1" applyProtection="1"/>
    <xf numFmtId="0" fontId="6" fillId="3" borderId="25" xfId="0" applyFont="1" applyFill="1" applyBorder="1" applyProtection="1"/>
    <xf numFmtId="49" fontId="6" fillId="3" borderId="26" xfId="0" applyNumberFormat="1" applyFont="1" applyFill="1" applyBorder="1" applyAlignment="1" applyProtection="1">
      <alignment horizontal="left" vertical="center"/>
    </xf>
    <xf numFmtId="0" fontId="13" fillId="3" borderId="22" xfId="0" applyFont="1" applyFill="1" applyBorder="1" applyAlignment="1" applyProtection="1">
      <alignment horizontal="left"/>
    </xf>
    <xf numFmtId="0" fontId="13" fillId="3" borderId="21" xfId="0" applyFont="1" applyFill="1" applyBorder="1" applyAlignment="1" applyProtection="1">
      <alignment horizontal="center"/>
    </xf>
    <xf numFmtId="0" fontId="0" fillId="3" borderId="21" xfId="0" applyFill="1" applyBorder="1" applyAlignment="1" applyProtection="1">
      <alignment horizontal="center"/>
    </xf>
    <xf numFmtId="0" fontId="21" fillId="3" borderId="21" xfId="0" applyFont="1" applyFill="1" applyBorder="1" applyAlignment="1" applyProtection="1">
      <alignment horizontal="center"/>
    </xf>
    <xf numFmtId="0" fontId="21" fillId="3" borderId="20" xfId="0" applyFont="1" applyFill="1" applyBorder="1" applyAlignment="1" applyProtection="1">
      <alignment horizontal="center"/>
    </xf>
    <xf numFmtId="0" fontId="13" fillId="3" borderId="23" xfId="0" applyFont="1" applyFill="1" applyBorder="1" applyProtection="1"/>
    <xf numFmtId="0" fontId="13" fillId="3" borderId="25" xfId="0" applyFont="1" applyFill="1" applyBorder="1" applyProtection="1"/>
    <xf numFmtId="0" fontId="13" fillId="3" borderId="21" xfId="0" applyFont="1" applyFill="1" applyBorder="1" applyProtection="1"/>
    <xf numFmtId="0" fontId="0" fillId="3" borderId="26" xfId="0" applyFill="1" applyBorder="1" applyProtection="1"/>
    <xf numFmtId="0" fontId="6" fillId="3" borderId="26" xfId="0" applyFont="1" applyFill="1" applyBorder="1" applyProtection="1"/>
    <xf numFmtId="0" fontId="3" fillId="2" borderId="0" xfId="0" applyFont="1" applyFill="1" applyBorder="1" applyAlignment="1" applyProtection="1">
      <alignment horizontal="left" vertical="top"/>
    </xf>
    <xf numFmtId="0" fontId="3" fillId="2" borderId="0" xfId="0" applyFont="1" applyFill="1" applyBorder="1" applyProtection="1"/>
    <xf numFmtId="0" fontId="1" fillId="2" borderId="0" xfId="0" applyFont="1" applyFill="1" applyBorder="1" applyProtection="1"/>
    <xf numFmtId="0" fontId="6" fillId="2" borderId="9" xfId="0" applyFont="1" applyFill="1" applyBorder="1" applyProtection="1"/>
    <xf numFmtId="49" fontId="6" fillId="2" borderId="9" xfId="0" applyNumberFormat="1" applyFont="1" applyFill="1" applyBorder="1" applyAlignment="1" applyProtection="1">
      <alignment horizontal="left"/>
    </xf>
    <xf numFmtId="0" fontId="6" fillId="2" borderId="0" xfId="0" applyFont="1" applyFill="1" applyBorder="1" applyProtection="1"/>
    <xf numFmtId="0" fontId="2" fillId="2" borderId="0" xfId="0" applyFont="1" applyFill="1" applyBorder="1" applyAlignment="1" applyProtection="1">
      <alignment vertical="top"/>
    </xf>
    <xf numFmtId="0" fontId="2" fillId="2" borderId="0"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right"/>
    </xf>
    <xf numFmtId="0" fontId="2" fillId="2" borderId="0" xfId="0" applyFont="1" applyFill="1" applyBorder="1" applyAlignment="1" applyProtection="1"/>
    <xf numFmtId="0" fontId="2" fillId="2" borderId="0" xfId="0" applyFont="1" applyFill="1" applyBorder="1" applyAlignment="1" applyProtection="1">
      <alignment horizontal="left"/>
    </xf>
    <xf numFmtId="0" fontId="0" fillId="2" borderId="0" xfId="0" applyFont="1" applyFill="1" applyBorder="1" applyProtection="1"/>
    <xf numFmtId="0" fontId="2" fillId="2" borderId="0" xfId="0" applyFont="1" applyFill="1" applyBorder="1" applyAlignment="1" applyProtection="1">
      <alignment horizontal="left" vertical="center"/>
    </xf>
    <xf numFmtId="0" fontId="1" fillId="2" borderId="0" xfId="0" applyFont="1" applyFill="1" applyBorder="1" applyAlignment="1" applyProtection="1">
      <alignment horizontal="center"/>
    </xf>
    <xf numFmtId="0" fontId="2" fillId="2" borderId="0" xfId="0" applyFont="1" applyFill="1" applyBorder="1" applyAlignment="1" applyProtection="1">
      <alignment horizontal="right" vertical="center"/>
    </xf>
    <xf numFmtId="0" fontId="11" fillId="2" borderId="0" xfId="0"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xf>
    <xf numFmtId="0" fontId="9" fillId="2" borderId="0" xfId="0" applyFont="1" applyFill="1" applyBorder="1" applyAlignment="1" applyProtection="1">
      <alignment vertical="center"/>
    </xf>
    <xf numFmtId="49" fontId="13" fillId="2" borderId="0" xfId="0" applyNumberFormat="1" applyFont="1" applyFill="1" applyBorder="1" applyAlignment="1" applyProtection="1">
      <alignment horizontal="center" vertical="center"/>
    </xf>
    <xf numFmtId="0" fontId="3" fillId="2" borderId="21" xfId="0" applyFont="1" applyFill="1" applyBorder="1" applyProtection="1"/>
    <xf numFmtId="0" fontId="3" fillId="2" borderId="25" xfId="0" applyFont="1" applyFill="1" applyBorder="1" applyProtection="1"/>
    <xf numFmtId="0" fontId="6" fillId="2" borderId="21" xfId="0" applyFont="1" applyFill="1" applyBorder="1" applyProtection="1"/>
    <xf numFmtId="0" fontId="6" fillId="2" borderId="25" xfId="0" applyFont="1" applyFill="1" applyBorder="1" applyProtection="1"/>
    <xf numFmtId="0" fontId="21" fillId="0" borderId="18" xfId="0" applyFont="1" applyFill="1" applyBorder="1" applyAlignment="1" applyProtection="1">
      <alignment horizontal="center"/>
    </xf>
    <xf numFmtId="164" fontId="0" fillId="0" borderId="31" xfId="0" applyNumberFormat="1" applyFont="1" applyFill="1" applyBorder="1" applyProtection="1"/>
    <xf numFmtId="164" fontId="0" fillId="0" borderId="14" xfId="0" applyNumberFormat="1" applyFont="1" applyFill="1" applyBorder="1" applyProtection="1"/>
    <xf numFmtId="164" fontId="0" fillId="0" borderId="16" xfId="0" applyNumberFormat="1" applyFont="1" applyFill="1" applyBorder="1" applyProtection="1"/>
    <xf numFmtId="164" fontId="0" fillId="0" borderId="28" xfId="0" applyNumberFormat="1" applyFont="1" applyFill="1" applyBorder="1" applyProtection="1"/>
    <xf numFmtId="164" fontId="25" fillId="0" borderId="31" xfId="0" applyNumberFormat="1" applyFont="1" applyFill="1" applyBorder="1" applyProtection="1"/>
    <xf numFmtId="164" fontId="0" fillId="0" borderId="29" xfId="0" applyNumberFormat="1" applyFont="1" applyFill="1" applyBorder="1" applyProtection="1"/>
    <xf numFmtId="164" fontId="25" fillId="0" borderId="16" xfId="0" applyNumberFormat="1" applyFont="1" applyFill="1" applyBorder="1" applyProtection="1"/>
    <xf numFmtId="164" fontId="25" fillId="0" borderId="40" xfId="0" applyNumberFormat="1" applyFont="1" applyFill="1" applyBorder="1" applyProtection="1"/>
    <xf numFmtId="164" fontId="0" fillId="2" borderId="37" xfId="0" applyNumberFormat="1" applyFont="1" applyFill="1" applyBorder="1" applyProtection="1"/>
    <xf numFmtId="164" fontId="0" fillId="2" borderId="13" xfId="0" applyNumberFormat="1" applyFont="1" applyFill="1" applyBorder="1" applyProtection="1"/>
    <xf numFmtId="164" fontId="0" fillId="2" borderId="36" xfId="0" applyNumberFormat="1" applyFont="1" applyFill="1" applyBorder="1" applyProtection="1"/>
    <xf numFmtId="164" fontId="25" fillId="2" borderId="37" xfId="0" applyNumberFormat="1" applyFont="1" applyFill="1" applyBorder="1" applyProtection="1"/>
    <xf numFmtId="164" fontId="25" fillId="2" borderId="13" xfId="0" applyNumberFormat="1" applyFont="1" applyFill="1" applyBorder="1" applyProtection="1"/>
    <xf numFmtId="0" fontId="21" fillId="0" borderId="3" xfId="0" applyFont="1" applyFill="1" applyBorder="1" applyAlignment="1" applyProtection="1">
      <alignment horizontal="center" vertical="center" wrapText="1"/>
    </xf>
    <xf numFmtId="164" fontId="25" fillId="0" borderId="27" xfId="0" applyNumberFormat="1" applyFont="1" applyFill="1" applyBorder="1" applyProtection="1"/>
    <xf numFmtId="0" fontId="13" fillId="0" borderId="0" xfId="0" applyFont="1" applyAlignment="1">
      <alignment wrapText="1"/>
    </xf>
    <xf numFmtId="49" fontId="0" fillId="3" borderId="4" xfId="0" applyNumberFormat="1" applyFill="1" applyBorder="1" applyProtection="1">
      <protection locked="0"/>
    </xf>
    <xf numFmtId="49" fontId="6" fillId="3" borderId="0" xfId="0" applyNumberFormat="1" applyFont="1" applyFill="1" applyBorder="1" applyAlignment="1" applyProtection="1">
      <alignment horizontal="left" vertical="center"/>
    </xf>
    <xf numFmtId="49" fontId="6" fillId="3" borderId="21" xfId="0" applyNumberFormat="1" applyFont="1" applyFill="1" applyBorder="1" applyAlignment="1" applyProtection="1">
      <alignment horizontal="left" vertical="center"/>
    </xf>
    <xf numFmtId="0" fontId="13" fillId="3" borderId="26" xfId="0" applyFont="1" applyFill="1" applyBorder="1" applyAlignment="1" applyProtection="1">
      <alignment horizontal="left" vertical="top" wrapText="1" indent="2"/>
    </xf>
    <xf numFmtId="0" fontId="13" fillId="3" borderId="0" xfId="0" applyFont="1" applyFill="1" applyBorder="1" applyAlignment="1" applyProtection="1">
      <alignment horizontal="left" vertical="top" wrapText="1" indent="2"/>
    </xf>
    <xf numFmtId="49" fontId="26" fillId="3" borderId="0" xfId="0" applyNumberFormat="1" applyFont="1" applyFill="1" applyBorder="1" applyAlignment="1" applyProtection="1">
      <alignment horizontal="left" vertical="center"/>
    </xf>
    <xf numFmtId="49" fontId="27" fillId="3" borderId="22" xfId="0" applyNumberFormat="1" applyFont="1" applyFill="1" applyBorder="1" applyAlignment="1" applyProtection="1">
      <alignment horizontal="left" vertical="center"/>
    </xf>
    <xf numFmtId="49" fontId="27" fillId="3" borderId="26" xfId="0" applyNumberFormat="1" applyFont="1" applyFill="1" applyBorder="1" applyAlignment="1" applyProtection="1">
      <alignment horizontal="left" vertical="center" indent="4"/>
    </xf>
    <xf numFmtId="0" fontId="13" fillId="3" borderId="22" xfId="0" applyFont="1" applyFill="1" applyBorder="1"/>
    <xf numFmtId="0" fontId="13" fillId="3" borderId="26" xfId="0" applyFont="1" applyFill="1" applyBorder="1" applyAlignment="1">
      <alignment horizontal="left" indent="4"/>
    </xf>
    <xf numFmtId="0" fontId="13" fillId="3" borderId="26" xfId="0" applyFont="1" applyFill="1" applyBorder="1"/>
    <xf numFmtId="0" fontId="27" fillId="3" borderId="0" xfId="0" applyFont="1" applyFill="1" applyBorder="1" applyProtection="1"/>
    <xf numFmtId="0" fontId="27" fillId="3" borderId="0" xfId="0" applyFont="1" applyFill="1" applyBorder="1" applyAlignment="1" applyProtection="1">
      <alignment horizontal="center"/>
    </xf>
    <xf numFmtId="0" fontId="19" fillId="3" borderId="21" xfId="0" applyFont="1" applyFill="1" applyBorder="1" applyAlignment="1" applyProtection="1">
      <alignment horizontal="left"/>
    </xf>
    <xf numFmtId="0" fontId="12" fillId="3" borderId="0" xfId="0" applyFont="1" applyFill="1" applyBorder="1" applyAlignment="1" applyProtection="1">
      <alignment horizontal="left" vertical="center"/>
    </xf>
    <xf numFmtId="49" fontId="27" fillId="3" borderId="0" xfId="0" applyNumberFormat="1" applyFont="1" applyFill="1" applyBorder="1" applyAlignment="1" applyProtection="1">
      <alignment horizontal="left" vertical="top" wrapText="1"/>
    </xf>
    <xf numFmtId="0" fontId="6" fillId="0" borderId="0" xfId="0" applyFont="1" applyFill="1" applyAlignment="1" applyProtection="1">
      <alignment horizontal="left"/>
    </xf>
    <xf numFmtId="0" fontId="13" fillId="3" borderId="26" xfId="0" applyFont="1" applyFill="1" applyBorder="1" applyAlignment="1" applyProtection="1">
      <alignment horizontal="left" vertical="top" wrapText="1" indent="2"/>
    </xf>
    <xf numFmtId="0" fontId="13" fillId="3" borderId="0" xfId="0" applyFont="1" applyFill="1" applyBorder="1" applyAlignment="1" applyProtection="1">
      <alignment horizontal="left" vertical="top" wrapText="1" indent="2"/>
    </xf>
    <xf numFmtId="2" fontId="0" fillId="2" borderId="39" xfId="0" applyNumberFormat="1" applyFont="1" applyFill="1" applyBorder="1" applyProtection="1"/>
    <xf numFmtId="165" fontId="0" fillId="2" borderId="42" xfId="0" applyNumberFormat="1" applyFont="1" applyFill="1" applyBorder="1" applyAlignment="1" applyProtection="1">
      <alignment horizontal="right"/>
    </xf>
    <xf numFmtId="164" fontId="25" fillId="2" borderId="43" xfId="0" applyNumberFormat="1" applyFont="1" applyFill="1" applyBorder="1" applyProtection="1"/>
    <xf numFmtId="0" fontId="13" fillId="3" borderId="0" xfId="0" applyFont="1" applyFill="1" applyBorder="1" applyAlignment="1" applyProtection="1">
      <alignment horizontal="left" vertical="top" wrapText="1" indent="1"/>
    </xf>
    <xf numFmtId="0" fontId="13" fillId="3" borderId="23" xfId="0" applyFont="1" applyFill="1" applyBorder="1" applyAlignment="1" applyProtection="1">
      <alignment horizontal="left" vertical="top" wrapText="1" indent="1"/>
    </xf>
    <xf numFmtId="0" fontId="13" fillId="3" borderId="25" xfId="0" applyFont="1" applyFill="1" applyBorder="1" applyAlignment="1" applyProtection="1">
      <alignment horizontal="left" vertical="top" wrapText="1" indent="1"/>
    </xf>
    <xf numFmtId="0" fontId="15" fillId="3" borderId="26" xfId="0" applyFont="1" applyFill="1" applyBorder="1" applyAlignment="1" applyProtection="1">
      <alignment horizontal="center"/>
    </xf>
    <xf numFmtId="0" fontId="23" fillId="0" borderId="0" xfId="0" applyFont="1" applyProtection="1"/>
    <xf numFmtId="0" fontId="23" fillId="0" borderId="0" xfId="0" applyFont="1" applyFill="1" applyBorder="1" applyProtection="1"/>
    <xf numFmtId="49" fontId="0" fillId="3" borderId="0" xfId="0" applyNumberFormat="1" applyFill="1" applyBorder="1" applyAlignment="1" applyProtection="1">
      <alignment horizontal="left"/>
    </xf>
    <xf numFmtId="0" fontId="23" fillId="2" borderId="0" xfId="0" applyFont="1" applyFill="1" applyBorder="1" applyAlignment="1" applyProtection="1">
      <alignment horizontal="left" wrapText="1"/>
    </xf>
    <xf numFmtId="166" fontId="0" fillId="2" borderId="0" xfId="0" applyNumberFormat="1" applyFont="1" applyFill="1" applyBorder="1" applyProtection="1"/>
    <xf numFmtId="2" fontId="0" fillId="2" borderId="0" xfId="0" applyNumberFormat="1" applyFont="1" applyFill="1" applyBorder="1" applyProtection="1"/>
    <xf numFmtId="165" fontId="0" fillId="2" borderId="0" xfId="0" applyNumberFormat="1" applyFont="1" applyFill="1" applyBorder="1" applyAlignment="1" applyProtection="1">
      <alignment horizontal="right"/>
    </xf>
    <xf numFmtId="164" fontId="0" fillId="2" borderId="0" xfId="0" applyNumberFormat="1" applyFont="1" applyFill="1" applyBorder="1" applyProtection="1"/>
    <xf numFmtId="164" fontId="11" fillId="2" borderId="0" xfId="0" applyNumberFormat="1" applyFont="1" applyFill="1" applyBorder="1" applyProtection="1"/>
    <xf numFmtId="164" fontId="0" fillId="2" borderId="43" xfId="0" applyNumberFormat="1" applyFont="1" applyFill="1" applyBorder="1" applyProtection="1"/>
    <xf numFmtId="164" fontId="0" fillId="2" borderId="34" xfId="0" applyNumberFormat="1" applyFont="1" applyFill="1" applyBorder="1" applyProtection="1"/>
    <xf numFmtId="164" fontId="0" fillId="2" borderId="39" xfId="0" applyNumberFormat="1" applyFont="1" applyFill="1" applyBorder="1" applyProtection="1"/>
    <xf numFmtId="164" fontId="25" fillId="2" borderId="39" xfId="0" applyNumberFormat="1" applyFont="1" applyFill="1" applyBorder="1" applyProtection="1"/>
    <xf numFmtId="164" fontId="0" fillId="2" borderId="45" xfId="0" applyNumberFormat="1" applyFont="1" applyFill="1" applyBorder="1" applyProtection="1"/>
    <xf numFmtId="164" fontId="0" fillId="2" borderId="35" xfId="0" applyNumberFormat="1" applyFont="1" applyFill="1" applyBorder="1" applyProtection="1"/>
    <xf numFmtId="164" fontId="0" fillId="2" borderId="41" xfId="0" applyNumberFormat="1" applyFont="1" applyFill="1" applyBorder="1" applyProtection="1"/>
    <xf numFmtId="164" fontId="25" fillId="2" borderId="41" xfId="0" applyNumberFormat="1" applyFont="1" applyFill="1" applyBorder="1" applyProtection="1"/>
    <xf numFmtId="164" fontId="25" fillId="2" borderId="46" xfId="0" applyNumberFormat="1" applyFont="1" applyFill="1" applyBorder="1" applyProtection="1"/>
    <xf numFmtId="0" fontId="21" fillId="0" borderId="3" xfId="0" applyFont="1" applyFill="1" applyBorder="1" applyAlignment="1" applyProtection="1">
      <alignment horizontal="center" vertical="center" wrapText="1"/>
    </xf>
    <xf numFmtId="0" fontId="21" fillId="3" borderId="0" xfId="0" applyFont="1" applyFill="1" applyBorder="1" applyAlignment="1" applyProtection="1">
      <alignment horizontal="center"/>
    </xf>
    <xf numFmtId="164" fontId="25" fillId="0" borderId="8" xfId="0" applyNumberFormat="1" applyFont="1" applyFill="1" applyBorder="1" applyProtection="1"/>
    <xf numFmtId="164" fontId="25" fillId="2" borderId="35" xfId="0" applyNumberFormat="1" applyFont="1" applyFill="1" applyBorder="1" applyProtection="1"/>
    <xf numFmtId="164" fontId="0" fillId="2" borderId="15" xfId="0" applyNumberFormat="1" applyFont="1" applyFill="1" applyBorder="1" applyProtection="1"/>
    <xf numFmtId="164" fontId="25" fillId="2" borderId="15" xfId="0" applyNumberFormat="1" applyFont="1" applyFill="1" applyBorder="1" applyProtection="1"/>
    <xf numFmtId="164" fontId="11" fillId="2" borderId="15" xfId="0" applyNumberFormat="1" applyFont="1" applyFill="1" applyBorder="1" applyProtection="1"/>
    <xf numFmtId="166" fontId="0" fillId="0" borderId="0" xfId="0" applyNumberFormat="1" applyBorder="1" applyProtection="1"/>
    <xf numFmtId="2" fontId="0" fillId="0" borderId="26" xfId="0" applyNumberFormat="1" applyBorder="1" applyProtection="1"/>
    <xf numFmtId="0" fontId="5" fillId="6" borderId="18" xfId="0" applyFont="1" applyFill="1" applyBorder="1" applyProtection="1"/>
    <xf numFmtId="0" fontId="4" fillId="6" borderId="18" xfId="0" applyFont="1" applyFill="1" applyBorder="1" applyProtection="1"/>
    <xf numFmtId="1" fontId="5" fillId="6" borderId="18" xfId="0" applyNumberFormat="1" applyFont="1" applyFill="1" applyBorder="1" applyProtection="1"/>
    <xf numFmtId="164" fontId="18" fillId="2" borderId="26" xfId="0" applyNumberFormat="1" applyFont="1" applyFill="1" applyBorder="1" applyProtection="1"/>
    <xf numFmtId="49" fontId="28" fillId="3" borderId="0" xfId="0" applyNumberFormat="1" applyFont="1" applyFill="1" applyBorder="1" applyAlignment="1" applyProtection="1">
      <alignment horizontal="center"/>
    </xf>
    <xf numFmtId="0" fontId="17" fillId="0" borderId="0" xfId="0" applyFont="1" applyProtection="1">
      <protection locked="0"/>
    </xf>
    <xf numFmtId="0" fontId="4" fillId="0" borderId="0" xfId="0" applyFont="1" applyFill="1" applyBorder="1" applyProtection="1">
      <protection locked="0"/>
    </xf>
    <xf numFmtId="0" fontId="0" fillId="3" borderId="4" xfId="0" applyFill="1" applyBorder="1" applyAlignment="1" applyProtection="1">
      <alignment horizontal="center"/>
      <protection locked="0"/>
    </xf>
    <xf numFmtId="49" fontId="0" fillId="2" borderId="0" xfId="0" applyNumberFormat="1" applyFill="1" applyBorder="1" applyProtection="1"/>
    <xf numFmtId="1" fontId="0" fillId="2" borderId="0" xfId="0" applyNumberFormat="1" applyFill="1" applyBorder="1" applyAlignment="1" applyProtection="1">
      <alignment horizontal="center" vertical="top"/>
    </xf>
    <xf numFmtId="1" fontId="0" fillId="2" borderId="15" xfId="0" applyNumberFormat="1" applyFill="1" applyBorder="1" applyAlignment="1" applyProtection="1">
      <alignment horizontal="center"/>
    </xf>
    <xf numFmtId="2" fontId="0" fillId="2" borderId="16" xfId="0" applyNumberFormat="1" applyFont="1" applyFill="1" applyBorder="1" applyProtection="1"/>
    <xf numFmtId="165" fontId="0" fillId="2" borderId="38" xfId="0" applyNumberFormat="1" applyFont="1" applyFill="1" applyBorder="1" applyAlignment="1" applyProtection="1">
      <alignment horizontal="right"/>
    </xf>
    <xf numFmtId="164" fontId="0" fillId="2" borderId="31" xfId="0" applyNumberFormat="1" applyFont="1" applyFill="1" applyBorder="1" applyProtection="1"/>
    <xf numFmtId="164" fontId="0" fillId="2" borderId="14" xfId="0" applyNumberFormat="1" applyFont="1" applyFill="1" applyBorder="1" applyProtection="1"/>
    <xf numFmtId="164" fontId="0" fillId="2" borderId="38" xfId="0" applyNumberFormat="1" applyFont="1" applyFill="1" applyBorder="1" applyProtection="1"/>
    <xf numFmtId="164" fontId="25" fillId="2" borderId="31" xfId="0" applyNumberFormat="1" applyFont="1" applyFill="1" applyBorder="1" applyProtection="1"/>
    <xf numFmtId="164" fontId="25" fillId="2" borderId="14" xfId="0" applyNumberFormat="1" applyFont="1" applyFill="1" applyBorder="1" applyProtection="1"/>
    <xf numFmtId="164" fontId="25" fillId="2" borderId="49" xfId="0" applyNumberFormat="1" applyFont="1" applyFill="1" applyBorder="1" applyProtection="1"/>
    <xf numFmtId="166" fontId="0" fillId="2" borderId="13" xfId="0" applyNumberFormat="1" applyFont="1" applyFill="1" applyBorder="1" applyProtection="1"/>
    <xf numFmtId="2" fontId="0" fillId="2" borderId="12" xfId="0" applyNumberFormat="1" applyFont="1" applyFill="1" applyBorder="1" applyProtection="1"/>
    <xf numFmtId="165" fontId="0" fillId="2" borderId="29" xfId="0" applyNumberFormat="1" applyFont="1" applyFill="1" applyBorder="1" applyAlignment="1" applyProtection="1">
      <alignment horizontal="right"/>
    </xf>
    <xf numFmtId="164" fontId="0" fillId="2" borderId="32" xfId="0" applyNumberFormat="1" applyFont="1" applyFill="1" applyBorder="1" applyProtection="1"/>
    <xf numFmtId="164" fontId="0" fillId="2" borderId="7" xfId="0" applyNumberFormat="1" applyFont="1" applyFill="1" applyBorder="1" applyProtection="1"/>
    <xf numFmtId="164" fontId="0" fillId="2" borderId="29" xfId="0" applyNumberFormat="1" applyFont="1" applyFill="1" applyBorder="1" applyProtection="1"/>
    <xf numFmtId="164" fontId="25" fillId="2" borderId="32" xfId="0" applyNumberFormat="1" applyFont="1" applyFill="1" applyBorder="1" applyProtection="1"/>
    <xf numFmtId="164" fontId="25" fillId="2" borderId="7" xfId="0" applyNumberFormat="1" applyFont="1" applyFill="1" applyBorder="1" applyProtection="1"/>
    <xf numFmtId="164" fontId="25" fillId="2" borderId="8" xfId="0" applyNumberFormat="1" applyFont="1" applyFill="1" applyBorder="1" applyProtection="1"/>
    <xf numFmtId="2" fontId="0" fillId="2" borderId="8" xfId="0" applyNumberFormat="1" applyFont="1" applyFill="1" applyBorder="1" applyProtection="1"/>
    <xf numFmtId="164" fontId="0" fillId="2" borderId="8" xfId="0" applyNumberFormat="1" applyFont="1" applyFill="1" applyBorder="1" applyProtection="1"/>
    <xf numFmtId="164" fontId="0" fillId="2" borderId="44" xfId="0" applyNumberFormat="1" applyFont="1" applyFill="1" applyBorder="1" applyProtection="1"/>
    <xf numFmtId="0" fontId="0" fillId="2" borderId="26" xfId="0" applyFill="1" applyBorder="1" applyProtection="1"/>
    <xf numFmtId="165" fontId="0" fillId="2" borderId="19" xfId="0" applyNumberFormat="1" applyFont="1" applyFill="1" applyBorder="1" applyAlignment="1" applyProtection="1">
      <alignment horizontal="right"/>
    </xf>
    <xf numFmtId="164" fontId="0" fillId="2" borderId="26" xfId="0" applyNumberFormat="1" applyFont="1" applyFill="1" applyBorder="1" applyProtection="1"/>
    <xf numFmtId="0" fontId="23" fillId="2" borderId="23" xfId="0" applyFont="1" applyFill="1" applyBorder="1" applyAlignment="1" applyProtection="1">
      <alignment horizontal="left" wrapText="1"/>
    </xf>
    <xf numFmtId="2" fontId="0" fillId="2" borderId="25" xfId="0" applyNumberFormat="1" applyFill="1" applyBorder="1" applyProtection="1"/>
    <xf numFmtId="0" fontId="0" fillId="2" borderId="25" xfId="0" applyFill="1" applyBorder="1" applyAlignment="1" applyProtection="1">
      <alignment horizontal="center"/>
    </xf>
    <xf numFmtId="2" fontId="0" fillId="2" borderId="24" xfId="0" applyNumberFormat="1" applyFill="1" applyBorder="1" applyProtection="1"/>
    <xf numFmtId="0" fontId="0" fillId="2" borderId="23" xfId="0" applyFill="1" applyBorder="1" applyProtection="1"/>
    <xf numFmtId="0" fontId="0" fillId="2" borderId="25" xfId="0" applyFill="1" applyBorder="1" applyProtection="1"/>
    <xf numFmtId="166" fontId="0" fillId="2" borderId="47" xfId="0" applyNumberFormat="1" applyFont="1" applyFill="1" applyBorder="1" applyProtection="1"/>
    <xf numFmtId="2" fontId="0" fillId="2" borderId="27" xfId="0" applyNumberFormat="1" applyFont="1" applyFill="1" applyBorder="1" applyProtection="1"/>
    <xf numFmtId="165" fontId="0" fillId="2" borderId="30" xfId="0" applyNumberFormat="1" applyFont="1" applyFill="1" applyBorder="1" applyAlignment="1" applyProtection="1">
      <alignment horizontal="right"/>
    </xf>
    <xf numFmtId="165" fontId="23" fillId="2" borderId="0" xfId="0" applyNumberFormat="1" applyFont="1" applyFill="1" applyBorder="1" applyAlignment="1" applyProtection="1">
      <alignment horizontal="right"/>
    </xf>
    <xf numFmtId="164" fontId="0" fillId="2" borderId="3" xfId="0" applyNumberFormat="1" applyFont="1" applyFill="1" applyBorder="1" applyProtection="1"/>
    <xf numFmtId="164" fontId="0" fillId="2" borderId="48" xfId="0" applyNumberFormat="1" applyFont="1" applyFill="1" applyBorder="1" applyProtection="1"/>
    <xf numFmtId="164" fontId="0" fillId="2" borderId="4" xfId="0" applyNumberFormat="1" applyFont="1" applyFill="1" applyBorder="1" applyProtection="1"/>
    <xf numFmtId="0" fontId="20" fillId="0" borderId="23" xfId="0" applyFont="1" applyFill="1" applyBorder="1" applyAlignment="1" applyProtection="1">
      <alignment wrapText="1"/>
      <protection locked="0"/>
    </xf>
    <xf numFmtId="2" fontId="6" fillId="0" borderId="25" xfId="0" applyNumberFormat="1" applyFont="1" applyFill="1" applyBorder="1" applyAlignment="1" applyProtection="1">
      <alignment horizontal="center"/>
      <protection locked="0"/>
    </xf>
    <xf numFmtId="49" fontId="6" fillId="0" borderId="25" xfId="0" applyNumberFormat="1" applyFont="1" applyFill="1" applyBorder="1" applyAlignment="1" applyProtection="1">
      <alignment horizontal="center"/>
    </xf>
    <xf numFmtId="2" fontId="6" fillId="0" borderId="24" xfId="0" applyNumberFormat="1" applyFont="1" applyFill="1" applyBorder="1" applyAlignment="1" applyProtection="1">
      <alignment horizontal="center"/>
      <protection locked="0"/>
    </xf>
    <xf numFmtId="0" fontId="0" fillId="0" borderId="25" xfId="0" applyBorder="1" applyProtection="1"/>
    <xf numFmtId="166" fontId="0" fillId="0" borderId="47" xfId="0" applyNumberFormat="1" applyFont="1" applyFill="1" applyBorder="1" applyProtection="1"/>
    <xf numFmtId="2" fontId="0" fillId="3" borderId="27" xfId="0" applyNumberFormat="1" applyFont="1" applyFill="1" applyBorder="1" applyProtection="1"/>
    <xf numFmtId="165" fontId="0" fillId="5" borderId="30" xfId="0" applyNumberFormat="1" applyFont="1" applyFill="1" applyBorder="1" applyAlignment="1" applyProtection="1">
      <alignment horizontal="right"/>
    </xf>
    <xf numFmtId="164" fontId="0" fillId="0" borderId="40" xfId="0" applyNumberFormat="1" applyFont="1" applyFill="1" applyBorder="1" applyProtection="1"/>
    <xf numFmtId="164" fontId="0" fillId="0" borderId="50" xfId="0" applyNumberFormat="1" applyFont="1" applyFill="1" applyBorder="1" applyProtection="1"/>
    <xf numFmtId="164" fontId="0" fillId="0" borderId="51" xfId="0" applyNumberFormat="1" applyFont="1" applyFill="1" applyBorder="1" applyProtection="1"/>
    <xf numFmtId="164" fontId="0" fillId="0" borderId="30" xfId="0" applyNumberFormat="1" applyFont="1" applyFill="1" applyBorder="1" applyProtection="1"/>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xf>
    <xf numFmtId="1" fontId="6" fillId="0" borderId="0" xfId="0" applyNumberFormat="1" applyFont="1" applyFill="1" applyBorder="1" applyProtection="1">
      <protection locked="0"/>
    </xf>
    <xf numFmtId="49" fontId="20" fillId="0" borderId="26" xfId="0" applyNumberFormat="1" applyFont="1" applyFill="1" applyBorder="1" applyAlignment="1" applyProtection="1">
      <alignment wrapText="1"/>
      <protection locked="0"/>
    </xf>
    <xf numFmtId="49" fontId="20" fillId="0" borderId="26" xfId="0" applyNumberFormat="1" applyFont="1" applyFill="1" applyBorder="1" applyProtection="1">
      <protection locked="0"/>
    </xf>
    <xf numFmtId="0" fontId="0" fillId="7" borderId="0" xfId="0" applyFill="1" applyBorder="1" applyProtection="1"/>
    <xf numFmtId="0" fontId="20" fillId="7" borderId="26" xfId="0" applyFont="1" applyFill="1" applyBorder="1" applyAlignment="1" applyProtection="1">
      <alignment wrapText="1"/>
      <protection locked="0"/>
    </xf>
    <xf numFmtId="1" fontId="6" fillId="7" borderId="0" xfId="0" applyNumberFormat="1" applyFont="1" applyFill="1" applyBorder="1" applyAlignment="1" applyProtection="1">
      <alignment horizontal="center"/>
      <protection locked="0"/>
    </xf>
    <xf numFmtId="49" fontId="6" fillId="7" borderId="0" xfId="0" applyNumberFormat="1" applyFont="1" applyFill="1" applyBorder="1" applyProtection="1"/>
    <xf numFmtId="1" fontId="6" fillId="7" borderId="0" xfId="0" applyNumberFormat="1" applyFont="1" applyFill="1" applyBorder="1" applyAlignment="1" applyProtection="1">
      <alignment horizontal="center"/>
    </xf>
    <xf numFmtId="1" fontId="6" fillId="7" borderId="15" xfId="0" applyNumberFormat="1" applyFont="1" applyFill="1" applyBorder="1" applyAlignment="1" applyProtection="1">
      <alignment horizontal="center"/>
      <protection locked="0"/>
    </xf>
    <xf numFmtId="0" fontId="0" fillId="7" borderId="0" xfId="0" applyFill="1" applyProtection="1"/>
    <xf numFmtId="0" fontId="0" fillId="7" borderId="0" xfId="0" applyFill="1"/>
    <xf numFmtId="0" fontId="8" fillId="7" borderId="0" xfId="0" applyFont="1" applyFill="1" applyBorder="1" applyProtection="1"/>
    <xf numFmtId="0" fontId="7" fillId="7" borderId="26" xfId="0" applyFont="1" applyFill="1" applyBorder="1" applyProtection="1">
      <protection locked="0"/>
    </xf>
    <xf numFmtId="0" fontId="6" fillId="7" borderId="0" xfId="0" applyFont="1" applyFill="1" applyBorder="1" applyProtection="1">
      <protection locked="0"/>
    </xf>
    <xf numFmtId="0" fontId="6" fillId="7" borderId="0" xfId="0" applyFont="1" applyFill="1" applyBorder="1" applyAlignment="1" applyProtection="1">
      <alignment horizontal="center" vertical="top"/>
      <protection locked="0"/>
    </xf>
    <xf numFmtId="0" fontId="6" fillId="7" borderId="0" xfId="0" applyFont="1" applyFill="1" applyBorder="1" applyAlignment="1" applyProtection="1">
      <alignment horizontal="center" vertical="top"/>
    </xf>
    <xf numFmtId="1" fontId="6" fillId="7" borderId="15" xfId="0" applyNumberFormat="1" applyFont="1" applyFill="1" applyBorder="1" applyProtection="1">
      <protection locked="0"/>
    </xf>
    <xf numFmtId="1" fontId="6" fillId="7" borderId="0" xfId="0" applyNumberFormat="1" applyFont="1" applyFill="1" applyBorder="1" applyProtection="1">
      <protection locked="0"/>
    </xf>
    <xf numFmtId="2" fontId="6" fillId="7" borderId="0" xfId="0" applyNumberFormat="1" applyFont="1" applyFill="1" applyBorder="1" applyAlignment="1" applyProtection="1">
      <alignment horizontal="center"/>
      <protection locked="0"/>
    </xf>
    <xf numFmtId="49" fontId="6" fillId="7" borderId="0" xfId="0" applyNumberFormat="1" applyFont="1" applyFill="1" applyBorder="1" applyAlignment="1" applyProtection="1">
      <alignment horizontal="center"/>
    </xf>
    <xf numFmtId="2" fontId="6" fillId="7" borderId="0" xfId="0" applyNumberFormat="1" applyFont="1" applyFill="1" applyBorder="1" applyAlignment="1" applyProtection="1">
      <alignment vertical="center"/>
      <protection locked="0"/>
    </xf>
    <xf numFmtId="2" fontId="6" fillId="7" borderId="0" xfId="0" applyNumberFormat="1" applyFont="1" applyFill="1" applyBorder="1" applyAlignment="1" applyProtection="1">
      <alignment vertical="center"/>
    </xf>
    <xf numFmtId="2" fontId="6" fillId="7" borderId="15" xfId="0" applyNumberFormat="1" applyFont="1" applyFill="1" applyBorder="1" applyProtection="1">
      <protection locked="0"/>
    </xf>
    <xf numFmtId="2" fontId="6" fillId="7" borderId="0" xfId="0" applyNumberFormat="1" applyFont="1" applyFill="1" applyBorder="1" applyProtection="1">
      <protection locked="0"/>
    </xf>
    <xf numFmtId="2" fontId="6" fillId="7" borderId="0" xfId="0" applyNumberFormat="1" applyFont="1" applyFill="1" applyBorder="1" applyAlignment="1" applyProtection="1">
      <alignment horizontal="right" vertical="center"/>
      <protection locked="0"/>
    </xf>
    <xf numFmtId="2" fontId="6" fillId="7" borderId="0" xfId="0" applyNumberFormat="1" applyFont="1" applyFill="1" applyBorder="1" applyAlignment="1" applyProtection="1">
      <alignment horizontal="right" vertical="center"/>
    </xf>
    <xf numFmtId="2" fontId="6" fillId="7" borderId="0" xfId="0" applyNumberFormat="1" applyFont="1" applyFill="1" applyBorder="1" applyAlignment="1" applyProtection="1">
      <protection locked="0"/>
    </xf>
    <xf numFmtId="2" fontId="6" fillId="7" borderId="15" xfId="0" applyNumberFormat="1" applyFont="1" applyFill="1" applyBorder="1" applyAlignment="1" applyProtection="1">
      <alignment horizontal="center"/>
      <protection locked="0"/>
    </xf>
    <xf numFmtId="0" fontId="20" fillId="7" borderId="23" xfId="0" applyFont="1" applyFill="1" applyBorder="1" applyAlignment="1" applyProtection="1">
      <alignment wrapText="1"/>
      <protection locked="0"/>
    </xf>
    <xf numFmtId="2" fontId="6" fillId="7" borderId="25" xfId="0" applyNumberFormat="1" applyFont="1" applyFill="1" applyBorder="1" applyAlignment="1" applyProtection="1">
      <alignment horizontal="center"/>
      <protection locked="0"/>
    </xf>
    <xf numFmtId="49" fontId="6" fillId="7" borderId="25" xfId="0" applyNumberFormat="1" applyFont="1" applyFill="1" applyBorder="1" applyAlignment="1" applyProtection="1">
      <alignment horizontal="center"/>
    </xf>
    <xf numFmtId="2" fontId="6" fillId="7" borderId="24" xfId="0" applyNumberFormat="1" applyFont="1" applyFill="1" applyBorder="1" applyAlignment="1" applyProtection="1">
      <alignment horizontal="center"/>
      <protection locked="0"/>
    </xf>
    <xf numFmtId="0" fontId="29" fillId="0" borderId="0" xfId="0" applyFont="1"/>
    <xf numFmtId="1" fontId="0" fillId="0" borderId="0" xfId="0" applyNumberFormat="1"/>
    <xf numFmtId="1" fontId="6" fillId="0" borderId="20" xfId="0" applyNumberFormat="1" applyFont="1" applyFill="1" applyBorder="1" applyAlignment="1" applyProtection="1">
      <alignment horizontal="center"/>
      <protection locked="0"/>
    </xf>
    <xf numFmtId="0" fontId="20" fillId="0" borderId="22" xfId="0" applyFont="1" applyFill="1" applyBorder="1" applyProtection="1">
      <protection locked="0"/>
    </xf>
    <xf numFmtId="14" fontId="20" fillId="0" borderId="26" xfId="0" applyNumberFormat="1" applyFont="1" applyFill="1" applyBorder="1" applyProtection="1">
      <protection locked="0"/>
    </xf>
    <xf numFmtId="164" fontId="0" fillId="3" borderId="4" xfId="0" applyNumberFormat="1" applyFont="1" applyFill="1" applyBorder="1" applyProtection="1"/>
    <xf numFmtId="0" fontId="23" fillId="3" borderId="0" xfId="0" applyFont="1" applyFill="1" applyBorder="1" applyAlignment="1" applyProtection="1">
      <alignment horizontal="left" wrapText="1"/>
    </xf>
    <xf numFmtId="2" fontId="0" fillId="3" borderId="0" xfId="0" applyNumberFormat="1" applyFill="1" applyBorder="1" applyProtection="1"/>
    <xf numFmtId="0" fontId="0" fillId="3" borderId="0" xfId="0" applyFill="1" applyBorder="1" applyAlignment="1" applyProtection="1">
      <alignment horizontal="center"/>
    </xf>
    <xf numFmtId="166" fontId="0" fillId="3" borderId="21" xfId="0" applyNumberFormat="1" applyFont="1" applyFill="1" applyBorder="1" applyProtection="1"/>
    <xf numFmtId="165" fontId="23" fillId="3" borderId="0" xfId="0" applyNumberFormat="1" applyFont="1" applyFill="1" applyBorder="1" applyAlignment="1" applyProtection="1">
      <alignment horizontal="left"/>
    </xf>
    <xf numFmtId="165" fontId="23" fillId="3" borderId="0" xfId="0" applyNumberFormat="1" applyFont="1" applyFill="1" applyBorder="1" applyAlignment="1" applyProtection="1">
      <alignment horizontal="right"/>
    </xf>
    <xf numFmtId="164" fontId="25" fillId="0" borderId="38" xfId="0" applyNumberFormat="1" applyFont="1" applyFill="1" applyBorder="1" applyProtection="1"/>
    <xf numFmtId="164" fontId="25" fillId="0" borderId="29" xfId="0" applyNumberFormat="1" applyFont="1" applyFill="1" applyBorder="1" applyProtection="1"/>
    <xf numFmtId="166" fontId="0" fillId="5" borderId="0" xfId="0" applyNumberFormat="1" applyFill="1" applyBorder="1" applyProtection="1"/>
    <xf numFmtId="166" fontId="0" fillId="5" borderId="25" xfId="0" applyNumberFormat="1" applyFill="1" applyBorder="1" applyProtection="1"/>
    <xf numFmtId="166" fontId="0" fillId="0" borderId="52" xfId="0" applyNumberFormat="1" applyBorder="1" applyProtection="1"/>
    <xf numFmtId="166" fontId="0" fillId="0" borderId="53" xfId="0" applyNumberFormat="1" applyBorder="1" applyProtection="1"/>
    <xf numFmtId="166" fontId="0" fillId="0" borderId="54" xfId="0" applyNumberFormat="1" applyBorder="1" applyProtection="1"/>
    <xf numFmtId="166" fontId="0" fillId="0" borderId="55" xfId="0" applyNumberFormat="1" applyBorder="1" applyProtection="1"/>
    <xf numFmtId="166" fontId="0" fillId="0" borderId="56" xfId="0" applyNumberFormat="1" applyBorder="1" applyProtection="1"/>
    <xf numFmtId="166" fontId="0" fillId="0" borderId="57" xfId="0" applyNumberFormat="1" applyBorder="1" applyProtection="1"/>
    <xf numFmtId="166" fontId="0" fillId="5" borderId="59" xfId="0" applyNumberFormat="1" applyFill="1" applyBorder="1" applyProtection="1"/>
    <xf numFmtId="166" fontId="0" fillId="5" borderId="60" xfId="0" applyNumberFormat="1" applyFill="1" applyBorder="1" applyProtection="1"/>
    <xf numFmtId="166" fontId="0" fillId="5" borderId="58" xfId="0" applyNumberFormat="1" applyFill="1" applyBorder="1" applyProtection="1"/>
    <xf numFmtId="0" fontId="21" fillId="0" borderId="4" xfId="0" applyFont="1" applyFill="1" applyBorder="1" applyAlignment="1" applyProtection="1">
      <alignment horizontal="center" vertical="center" wrapText="1"/>
    </xf>
    <xf numFmtId="0" fontId="13" fillId="3" borderId="26" xfId="0" applyFont="1" applyFill="1" applyBorder="1" applyAlignment="1" applyProtection="1">
      <alignment horizontal="left" vertical="top" wrapText="1" indent="1"/>
    </xf>
    <xf numFmtId="0" fontId="13" fillId="3" borderId="0" xfId="0" applyFont="1" applyFill="1" applyBorder="1" applyAlignment="1" applyProtection="1">
      <alignment horizontal="left" vertical="top" wrapText="1" indent="1"/>
    </xf>
    <xf numFmtId="14" fontId="1" fillId="3" borderId="25" xfId="0" applyNumberFormat="1" applyFont="1" applyFill="1" applyBorder="1" applyAlignment="1" applyProtection="1">
      <alignment horizontal="center"/>
    </xf>
    <xf numFmtId="0" fontId="1" fillId="3" borderId="25" xfId="0" applyFont="1" applyFill="1" applyBorder="1" applyAlignment="1" applyProtection="1">
      <alignment horizontal="center"/>
    </xf>
    <xf numFmtId="0" fontId="20" fillId="0" borderId="18"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center" wrapText="1"/>
    </xf>
    <xf numFmtId="0" fontId="21" fillId="3" borderId="22" xfId="0" applyFont="1" applyFill="1" applyBorder="1" applyAlignment="1" applyProtection="1">
      <alignment horizontal="center" vertical="center"/>
    </xf>
    <xf numFmtId="0" fontId="21" fillId="3" borderId="21" xfId="0" applyFont="1" applyFill="1" applyBorder="1" applyAlignment="1" applyProtection="1">
      <alignment horizontal="center" vertical="center"/>
    </xf>
    <xf numFmtId="0" fontId="21" fillId="3" borderId="20" xfId="0" applyFont="1" applyFill="1" applyBorder="1" applyAlignment="1" applyProtection="1">
      <alignment horizontal="center" vertical="center"/>
    </xf>
    <xf numFmtId="0" fontId="21" fillId="3" borderId="23" xfId="0" applyFont="1" applyFill="1" applyBorder="1" applyAlignment="1" applyProtection="1">
      <alignment horizontal="center" vertical="center"/>
    </xf>
    <xf numFmtId="0" fontId="21" fillId="3" borderId="25" xfId="0" applyFont="1" applyFill="1" applyBorder="1" applyAlignment="1" applyProtection="1">
      <alignment horizontal="center" vertical="center"/>
    </xf>
    <xf numFmtId="0" fontId="21" fillId="3"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6" fillId="2" borderId="0" xfId="0" applyFont="1" applyFill="1" applyBorder="1" applyAlignment="1" applyProtection="1">
      <alignment horizontal="right"/>
    </xf>
    <xf numFmtId="0" fontId="22" fillId="2" borderId="26" xfId="0" applyFont="1" applyFill="1" applyBorder="1" applyAlignment="1" applyProtection="1">
      <alignment horizontal="left" wrapText="1"/>
    </xf>
    <xf numFmtId="0" fontId="22" fillId="2" borderId="0" xfId="0" applyFont="1" applyFill="1" applyBorder="1" applyAlignment="1" applyProtection="1">
      <alignment horizontal="left" wrapText="1"/>
    </xf>
    <xf numFmtId="0" fontId="19" fillId="3" borderId="0" xfId="0" applyFont="1" applyFill="1" applyAlignment="1" applyProtection="1">
      <alignment horizontal="left"/>
    </xf>
    <xf numFmtId="0" fontId="1" fillId="2" borderId="0" xfId="0" applyFont="1" applyFill="1" applyBorder="1" applyAlignment="1" applyProtection="1">
      <alignment horizontal="center"/>
    </xf>
    <xf numFmtId="0" fontId="10" fillId="3" borderId="0" xfId="0" applyFont="1" applyFill="1" applyAlignment="1" applyProtection="1">
      <alignment horizontal="left"/>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2" fillId="3" borderId="21" xfId="0" applyFont="1" applyFill="1" applyBorder="1" applyAlignment="1" applyProtection="1">
      <alignment horizontal="left"/>
    </xf>
    <xf numFmtId="0" fontId="13" fillId="3" borderId="0" xfId="0" applyFont="1" applyFill="1" applyAlignment="1">
      <alignment horizontal="left" vertical="center" wrapText="1"/>
    </xf>
    <xf numFmtId="0" fontId="4" fillId="2" borderId="0" xfId="0" applyFont="1" applyFill="1" applyBorder="1" applyAlignment="1" applyProtection="1">
      <alignment horizontal="center"/>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21" fillId="0" borderId="22"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49" fontId="27" fillId="3" borderId="0" xfId="0" applyNumberFormat="1" applyFont="1" applyFill="1" applyBorder="1" applyAlignment="1" applyProtection="1">
      <alignment horizontal="left" vertical="center" wrapText="1"/>
    </xf>
    <xf numFmtId="0" fontId="0" fillId="7" borderId="0" xfId="0" applyFill="1" applyAlignment="1">
      <alignment horizontal="left" vertical="top" wrapText="1"/>
    </xf>
  </cellXfs>
  <cellStyles count="1">
    <cellStyle name="Normal" xfId="0" builtinId="0"/>
  </cellStyles>
  <dxfs count="24">
    <dxf>
      <font>
        <color theme="0"/>
      </font>
    </dxf>
    <dxf>
      <font>
        <color theme="0"/>
      </font>
      <fill>
        <patternFill patternType="none">
          <bgColor auto="1"/>
        </patternFill>
      </fill>
    </dxf>
    <dxf>
      <font>
        <condense val="0"/>
        <extend val="0"/>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right/>
        <top/>
        <bottom/>
        <vertical/>
        <horizontal/>
      </border>
    </dxf>
    <dxf>
      <fill>
        <patternFill patternType="none">
          <bgColor auto="1"/>
        </patternFill>
      </fill>
      <border>
        <left/>
        <right/>
        <top/>
        <bottom style="thin">
          <color auto="1"/>
        </bottom>
        <vertical/>
        <horizontal/>
      </border>
    </dxf>
    <dxf>
      <fill>
        <patternFill patternType="solid">
          <bgColor theme="0"/>
        </patternFill>
      </fill>
      <border>
        <left/>
        <right/>
        <top style="thin">
          <color auto="1"/>
        </top>
        <bottom/>
      </border>
    </dxf>
    <dxf>
      <font>
        <color theme="0"/>
      </font>
    </dxf>
    <dxf>
      <font>
        <color theme="0"/>
      </font>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ist" dx="16" fmlaLink="$AK$56" fmlaRange="$AK$51:$AK$52" val="0"/>
</file>

<file path=xl/ctrlProps/ctrlProp10.xml><?xml version="1.0" encoding="utf-8"?>
<formControlPr xmlns="http://schemas.microsoft.com/office/spreadsheetml/2009/9/main" objectType="Drop" dropStyle="combo" dx="16" fmlaLink="$AE$136" fmlaRange="$AF$120:$AF$124" noThreeD="1" sel="5" val="0"/>
</file>

<file path=xl/ctrlProps/ctrlProp11.xml><?xml version="1.0" encoding="utf-8"?>
<formControlPr xmlns="http://schemas.microsoft.com/office/spreadsheetml/2009/9/main" objectType="Drop" dropStyle="combo" dx="16" fmlaLink="$AE$143" fmlaRange="$AF$120:$AF$124" noThreeD="1" sel="5" val="0"/>
</file>

<file path=xl/ctrlProps/ctrlProp12.xml><?xml version="1.0" encoding="utf-8"?>
<formControlPr xmlns="http://schemas.microsoft.com/office/spreadsheetml/2009/9/main" objectType="Scroll" dx="16" fmlaLink="$T$124" horiz="1" max="100" page="10" val="100"/>
</file>

<file path=xl/ctrlProps/ctrlProp13.xml><?xml version="1.0" encoding="utf-8"?>
<formControlPr xmlns="http://schemas.microsoft.com/office/spreadsheetml/2009/9/main" objectType="Scroll" dx="16" fmlaLink="$T$131" horiz="1" max="100" page="10" val="100"/>
</file>

<file path=xl/ctrlProps/ctrlProp14.xml><?xml version="1.0" encoding="utf-8"?>
<formControlPr xmlns="http://schemas.microsoft.com/office/spreadsheetml/2009/9/main" objectType="Scroll" dx="16" fmlaLink="$T$138" horiz="1" max="100" page="10" val="100"/>
</file>

<file path=xl/ctrlProps/ctrlProp15.xml><?xml version="1.0" encoding="utf-8"?>
<formControlPr xmlns="http://schemas.microsoft.com/office/spreadsheetml/2009/9/main" objectType="Scroll" dx="16" fmlaLink="$T$145" horiz="1" max="100" page="10" val="100"/>
</file>

<file path=xl/ctrlProps/ctrlProp16.xml><?xml version="1.0" encoding="utf-8"?>
<formControlPr xmlns="http://schemas.microsoft.com/office/spreadsheetml/2009/9/main" objectType="Drop" dropStyle="combo" dx="16" fmlaLink="$AE$148" fmlaRange="$B$63:$B$95" noThreeD="1" sel="22" val="19"/>
</file>

<file path=xl/ctrlProps/ctrlProp17.xml><?xml version="1.0" encoding="utf-8"?>
<formControlPr xmlns="http://schemas.microsoft.com/office/spreadsheetml/2009/9/main" objectType="Drop" dropStyle="combo" dx="16" fmlaLink="$AE$150" fmlaRange="$AF$120:$AF$124" noThreeD="1" sel="5" val="0"/>
</file>

<file path=xl/ctrlProps/ctrlProp18.xml><?xml version="1.0" encoding="utf-8"?>
<formControlPr xmlns="http://schemas.microsoft.com/office/spreadsheetml/2009/9/main" objectType="Scroll" dx="16" fmlaLink="$T$152" horiz="1" max="100" page="10" val="100"/>
</file>

<file path=xl/ctrlProps/ctrlProp2.xml><?xml version="1.0" encoding="utf-8"?>
<formControlPr xmlns="http://schemas.microsoft.com/office/spreadsheetml/2009/9/main" objectType="List" dx="16" fmlaLink="$AO$56" fmlaRange="$AO$51:$AO$53" val="0"/>
</file>

<file path=xl/ctrlProps/ctrlProp3.xml><?xml version="1.0" encoding="utf-8"?>
<formControlPr xmlns="http://schemas.microsoft.com/office/spreadsheetml/2009/9/main" objectType="List" dx="16" fmlaLink="$AE$62" fmlaRange="$AE$51:$AE$59" sel="2" val="0"/>
</file>

<file path=xl/ctrlProps/ctrlProp4.xml><?xml version="1.0" encoding="utf-8"?>
<formControlPr xmlns="http://schemas.microsoft.com/office/spreadsheetml/2009/9/main" objectType="Drop" dropStyle="combo" dx="16" fmlaLink="$AE$120" fmlaRange="$B$63:$B$95" noThreeD="1" val="0"/>
</file>

<file path=xl/ctrlProps/ctrlProp5.xml><?xml version="1.0" encoding="utf-8"?>
<formControlPr xmlns="http://schemas.microsoft.com/office/spreadsheetml/2009/9/main" objectType="Drop" dropStyle="combo" dx="16" fmlaLink="$AE$127" fmlaRange="$B$63:$B$95" noThreeD="1" sel="8" val="2"/>
</file>

<file path=xl/ctrlProps/ctrlProp6.xml><?xml version="1.0" encoding="utf-8"?>
<formControlPr xmlns="http://schemas.microsoft.com/office/spreadsheetml/2009/9/main" objectType="Drop" dropStyle="combo" dx="16" fmlaLink="$AE$134" fmlaRange="$B$63:$B$95" noThreeD="1" sel="22" val="16"/>
</file>

<file path=xl/ctrlProps/ctrlProp7.xml><?xml version="1.0" encoding="utf-8"?>
<formControlPr xmlns="http://schemas.microsoft.com/office/spreadsheetml/2009/9/main" objectType="Drop" dropStyle="combo" dx="16" fmlaLink="$AE$141" fmlaRange="$B$63:$B$95" noThreeD="1" sel="22" val="17"/>
</file>

<file path=xl/ctrlProps/ctrlProp8.xml><?xml version="1.0" encoding="utf-8"?>
<formControlPr xmlns="http://schemas.microsoft.com/office/spreadsheetml/2009/9/main" objectType="Drop" dropStyle="combo" dx="16" fmlaLink="$AE$122" fmlaRange="$AF$120:$AF$124" noThreeD="1" sel="5" val="0"/>
</file>

<file path=xl/ctrlProps/ctrlProp9.xml><?xml version="1.0" encoding="utf-8"?>
<formControlPr xmlns="http://schemas.microsoft.com/office/spreadsheetml/2009/9/main" objectType="Drop" dropStyle="combo" dx="16" fmlaLink="$AE$129" fmlaRange="$AF$120:$AF$124" noThreeD="1" sel="5" val="0"/>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20</xdr:col>
      <xdr:colOff>127010</xdr:colOff>
      <xdr:row>0</xdr:row>
      <xdr:rowOff>57150</xdr:rowOff>
    </xdr:from>
    <xdr:to>
      <xdr:col>22</xdr:col>
      <xdr:colOff>423340</xdr:colOff>
      <xdr:row>1</xdr:row>
      <xdr:rowOff>84947</xdr:rowOff>
    </xdr:to>
    <xdr:pic>
      <xdr:nvPicPr>
        <xdr:cNvPr id="3" name="Picture 2" descr="extlogob.gif"/>
        <xdr:cNvPicPr>
          <a:picLocks noChangeAspect="1"/>
        </xdr:cNvPicPr>
      </xdr:nvPicPr>
      <xdr:blipFill>
        <a:blip xmlns:r="http://schemas.openxmlformats.org/officeDocument/2006/relationships" r:embed="rId1" cstate="print"/>
        <a:stretch>
          <a:fillRect/>
        </a:stretch>
      </xdr:blipFill>
      <xdr:spPr>
        <a:xfrm>
          <a:off x="7299335" y="57150"/>
          <a:ext cx="1286930" cy="304022"/>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9</xdr:col>
          <xdr:colOff>0</xdr:colOff>
          <xdr:row>11</xdr:row>
          <xdr:rowOff>47625</xdr:rowOff>
        </xdr:from>
        <xdr:to>
          <xdr:col>15</xdr:col>
          <xdr:colOff>1362075</xdr:colOff>
          <xdr:row>13</xdr:row>
          <xdr:rowOff>0</xdr:rowOff>
        </xdr:to>
        <xdr:sp macro="" textlink="">
          <xdr:nvSpPr>
            <xdr:cNvPr id="1029" name="List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29</xdr:row>
          <xdr:rowOff>57150</xdr:rowOff>
        </xdr:from>
        <xdr:to>
          <xdr:col>15</xdr:col>
          <xdr:colOff>1304925</xdr:colOff>
          <xdr:row>31</xdr:row>
          <xdr:rowOff>123825</xdr:rowOff>
        </xdr:to>
        <xdr:sp macro="" textlink="">
          <xdr:nvSpPr>
            <xdr:cNvPr id="1031" name="List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18</xdr:row>
          <xdr:rowOff>66675</xdr:rowOff>
        </xdr:from>
        <xdr:to>
          <xdr:col>15</xdr:col>
          <xdr:colOff>1323975</xdr:colOff>
          <xdr:row>25</xdr:row>
          <xdr:rowOff>19050</xdr:rowOff>
        </xdr:to>
        <xdr:sp macro="" textlink="">
          <xdr:nvSpPr>
            <xdr:cNvPr id="1032" name="List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118</xdr:row>
          <xdr:rowOff>104775</xdr:rowOff>
        </xdr:from>
        <xdr:to>
          <xdr:col>22</xdr:col>
          <xdr:colOff>0</xdr:colOff>
          <xdr:row>119</xdr:row>
          <xdr:rowOff>95250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125</xdr:row>
          <xdr:rowOff>104775</xdr:rowOff>
        </xdr:from>
        <xdr:to>
          <xdr:col>22</xdr:col>
          <xdr:colOff>0</xdr:colOff>
          <xdr:row>126</xdr:row>
          <xdr:rowOff>123825</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132</xdr:row>
          <xdr:rowOff>104775</xdr:rowOff>
        </xdr:from>
        <xdr:to>
          <xdr:col>22</xdr:col>
          <xdr:colOff>9525</xdr:colOff>
          <xdr:row>133</xdr:row>
          <xdr:rowOff>123825</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139</xdr:row>
          <xdr:rowOff>104775</xdr:rowOff>
        </xdr:from>
        <xdr:to>
          <xdr:col>22</xdr:col>
          <xdr:colOff>9525</xdr:colOff>
          <xdr:row>140</xdr:row>
          <xdr:rowOff>123825</xdr:rowOff>
        </xdr:to>
        <xdr:sp macro="" textlink="">
          <xdr:nvSpPr>
            <xdr:cNvPr id="1042" name="Drop Dow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120</xdr:row>
          <xdr:rowOff>28575</xdr:rowOff>
        </xdr:from>
        <xdr:to>
          <xdr:col>22</xdr:col>
          <xdr:colOff>0</xdr:colOff>
          <xdr:row>121</xdr:row>
          <xdr:rowOff>152400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127</xdr:row>
          <xdr:rowOff>47625</xdr:rowOff>
        </xdr:from>
        <xdr:to>
          <xdr:col>22</xdr:col>
          <xdr:colOff>0</xdr:colOff>
          <xdr:row>128</xdr:row>
          <xdr:rowOff>171450</xdr:rowOff>
        </xdr:to>
        <xdr:sp macro="" textlink="">
          <xdr:nvSpPr>
            <xdr:cNvPr id="1044" name="Drop Dow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134</xdr:row>
          <xdr:rowOff>47625</xdr:rowOff>
        </xdr:from>
        <xdr:to>
          <xdr:col>22</xdr:col>
          <xdr:colOff>0</xdr:colOff>
          <xdr:row>135</xdr:row>
          <xdr:rowOff>171450</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141</xdr:row>
          <xdr:rowOff>38100</xdr:rowOff>
        </xdr:from>
        <xdr:to>
          <xdr:col>22</xdr:col>
          <xdr:colOff>0</xdr:colOff>
          <xdr:row>142</xdr:row>
          <xdr:rowOff>161925</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123</xdr:row>
          <xdr:rowOff>0</xdr:rowOff>
        </xdr:from>
        <xdr:to>
          <xdr:col>22</xdr:col>
          <xdr:colOff>390525</xdr:colOff>
          <xdr:row>124</xdr:row>
          <xdr:rowOff>0</xdr:rowOff>
        </xdr:to>
        <xdr:sp macro="" textlink="">
          <xdr:nvSpPr>
            <xdr:cNvPr id="1047" name="Scroll Bar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130</xdr:row>
          <xdr:rowOff>0</xdr:rowOff>
        </xdr:from>
        <xdr:to>
          <xdr:col>22</xdr:col>
          <xdr:colOff>390525</xdr:colOff>
          <xdr:row>131</xdr:row>
          <xdr:rowOff>0</xdr:rowOff>
        </xdr:to>
        <xdr:sp macro="" textlink="">
          <xdr:nvSpPr>
            <xdr:cNvPr id="1048" name="Scroll Bar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137</xdr:row>
          <xdr:rowOff>0</xdr:rowOff>
        </xdr:from>
        <xdr:to>
          <xdr:col>22</xdr:col>
          <xdr:colOff>390525</xdr:colOff>
          <xdr:row>138</xdr:row>
          <xdr:rowOff>0</xdr:rowOff>
        </xdr:to>
        <xdr:sp macro="" textlink="">
          <xdr:nvSpPr>
            <xdr:cNvPr id="1049" name="Scroll Bar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144</xdr:row>
          <xdr:rowOff>9525</xdr:rowOff>
        </xdr:from>
        <xdr:to>
          <xdr:col>22</xdr:col>
          <xdr:colOff>390525</xdr:colOff>
          <xdr:row>145</xdr:row>
          <xdr:rowOff>9525</xdr:rowOff>
        </xdr:to>
        <xdr:sp macro="" textlink="">
          <xdr:nvSpPr>
            <xdr:cNvPr id="1050" name="Scroll Bar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123825</xdr:rowOff>
        </xdr:from>
        <xdr:to>
          <xdr:col>22</xdr:col>
          <xdr:colOff>9525</xdr:colOff>
          <xdr:row>147</xdr:row>
          <xdr:rowOff>142875</xdr:rowOff>
        </xdr:to>
        <xdr:sp macro="" textlink="">
          <xdr:nvSpPr>
            <xdr:cNvPr id="1052" name="Drop Dow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148</xdr:row>
          <xdr:rowOff>38100</xdr:rowOff>
        </xdr:from>
        <xdr:to>
          <xdr:col>22</xdr:col>
          <xdr:colOff>0</xdr:colOff>
          <xdr:row>149</xdr:row>
          <xdr:rowOff>161925</xdr:rowOff>
        </xdr:to>
        <xdr:sp macro="" textlink="">
          <xdr:nvSpPr>
            <xdr:cNvPr id="1054" name="Drop Dow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151</xdr:row>
          <xdr:rowOff>9525</xdr:rowOff>
        </xdr:from>
        <xdr:to>
          <xdr:col>22</xdr:col>
          <xdr:colOff>390525</xdr:colOff>
          <xdr:row>152</xdr:row>
          <xdr:rowOff>9525</xdr:rowOff>
        </xdr:to>
        <xdr:sp macro="" textlink="">
          <xdr:nvSpPr>
            <xdr:cNvPr id="1055" name="Scroll Bar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V187"/>
  <sheetViews>
    <sheetView tabSelected="1" zoomScaleNormal="100" zoomScaleSheetLayoutView="100" workbookViewId="0">
      <selection activeCell="B2" sqref="B2"/>
    </sheetView>
  </sheetViews>
  <sheetFormatPr defaultRowHeight="12.75" x14ac:dyDescent="0.2"/>
  <cols>
    <col min="1" max="1" width="1.5703125" style="23" customWidth="1"/>
    <col min="2" max="2" width="23.7109375" style="23" customWidth="1"/>
    <col min="3" max="3" width="6.42578125" style="23" customWidth="1"/>
    <col min="4" max="4" width="1.42578125" style="23" customWidth="1"/>
    <col min="5" max="5" width="6.28515625" style="23" customWidth="1"/>
    <col min="6" max="6" width="1.42578125" style="23" customWidth="1"/>
    <col min="7" max="7" width="5.7109375" style="23" customWidth="1"/>
    <col min="8" max="8" width="1.42578125" style="23" customWidth="1"/>
    <col min="9" max="9" width="6.28515625" style="23" customWidth="1"/>
    <col min="10" max="10" width="7.42578125" style="22" hidden="1" customWidth="1"/>
    <col min="11" max="11" width="6.7109375" style="22" hidden="1" customWidth="1"/>
    <col min="12" max="12" width="7.5703125" style="22" hidden="1" customWidth="1"/>
    <col min="13" max="13" width="6.5703125" style="22" hidden="1" customWidth="1"/>
    <col min="14" max="14" width="15.7109375" style="22" hidden="1" customWidth="1"/>
    <col min="15" max="15" width="12.28515625" style="22" hidden="1" customWidth="1"/>
    <col min="16" max="16" width="21.28515625" style="23" customWidth="1"/>
    <col min="17" max="20" width="8" style="23" customWidth="1"/>
    <col min="21" max="22" width="7.42578125" style="23" customWidth="1"/>
    <col min="23" max="23" width="7.28515625" style="23" customWidth="1"/>
    <col min="24" max="24" width="7.42578125" style="23" customWidth="1"/>
    <col min="25" max="25" width="3.5703125" style="23" hidden="1" customWidth="1"/>
    <col min="26" max="26" width="13.7109375" style="23" hidden="1" customWidth="1"/>
    <col min="27" max="27" width="12.85546875" style="23" hidden="1" customWidth="1"/>
    <col min="28" max="28" width="22.28515625" style="23" hidden="1" customWidth="1"/>
    <col min="29" max="29" width="22.42578125" style="23" hidden="1" customWidth="1"/>
    <col min="30" max="30" width="23.28515625" style="23" hidden="1" customWidth="1"/>
    <col min="31" max="31" width="21.42578125" style="23" hidden="1" customWidth="1"/>
    <col min="32" max="32" width="20" style="23" hidden="1" customWidth="1"/>
    <col min="33" max="33" width="8.85546875" style="23" hidden="1" customWidth="1"/>
    <col min="34" max="34" width="9.140625" style="23" hidden="1" customWidth="1"/>
    <col min="35" max="35" width="9" style="23" hidden="1" customWidth="1"/>
    <col min="36" max="36" width="7.28515625" style="23" hidden="1" customWidth="1"/>
    <col min="37" max="37" width="19" style="23" hidden="1" customWidth="1"/>
    <col min="38" max="38" width="21" style="23" hidden="1" customWidth="1"/>
    <col min="39" max="39" width="14" style="23" hidden="1" customWidth="1"/>
    <col min="40" max="40" width="9.140625" style="23" hidden="1" customWidth="1"/>
    <col min="41" max="42" width="22.42578125" style="23" hidden="1" customWidth="1"/>
    <col min="43" max="43" width="9.140625" style="23" hidden="1" customWidth="1"/>
    <col min="44" max="44" width="4" style="25" hidden="1" customWidth="1"/>
    <col min="45" max="45" width="9.140625" style="23" hidden="1" customWidth="1"/>
    <col min="46" max="46" width="9.140625" style="23" customWidth="1"/>
    <col min="47" max="47" width="9.140625" style="23"/>
  </cols>
  <sheetData>
    <row r="1" spans="1:47" ht="21.75" customHeight="1" x14ac:dyDescent="0.2">
      <c r="A1" s="22"/>
      <c r="B1" s="101" t="s">
        <v>120</v>
      </c>
      <c r="C1" s="24"/>
      <c r="D1" s="102"/>
      <c r="E1" s="103"/>
      <c r="F1" s="103"/>
      <c r="G1" s="103"/>
      <c r="H1" s="103"/>
      <c r="I1" s="103"/>
      <c r="J1" s="168"/>
      <c r="K1" s="168"/>
      <c r="L1" s="168"/>
      <c r="M1" s="168"/>
      <c r="N1" s="168"/>
      <c r="O1" s="168"/>
      <c r="P1" s="103"/>
      <c r="Q1" s="103"/>
      <c r="R1" s="104"/>
      <c r="S1" s="104"/>
      <c r="T1" s="70"/>
      <c r="U1" s="24"/>
      <c r="V1" s="24"/>
      <c r="W1" s="24"/>
      <c r="X1" s="24"/>
      <c r="Y1" s="25"/>
      <c r="Z1" s="25"/>
      <c r="AA1" s="25"/>
      <c r="AB1" s="25"/>
      <c r="AC1" s="25"/>
      <c r="AD1" s="25"/>
      <c r="AE1" s="25"/>
      <c r="AF1" s="25"/>
      <c r="AG1" s="25"/>
      <c r="AH1" s="25"/>
      <c r="AI1" s="25"/>
      <c r="AJ1" s="25"/>
      <c r="AK1" s="25"/>
      <c r="AL1" s="25"/>
      <c r="AM1" s="25"/>
      <c r="AN1" s="25"/>
      <c r="AO1" s="25"/>
      <c r="AP1" s="25"/>
      <c r="AQ1" s="25"/>
    </row>
    <row r="2" spans="1:47" ht="9" customHeight="1" x14ac:dyDescent="0.2">
      <c r="A2" s="22"/>
      <c r="B2" s="101"/>
      <c r="C2" s="24"/>
      <c r="D2" s="102"/>
      <c r="E2" s="103"/>
      <c r="F2" s="103"/>
      <c r="G2" s="103"/>
      <c r="H2" s="103"/>
      <c r="I2" s="103"/>
      <c r="J2" s="168"/>
      <c r="K2" s="168"/>
      <c r="L2" s="168"/>
      <c r="M2" s="168"/>
      <c r="N2" s="168"/>
      <c r="O2" s="168"/>
      <c r="P2" s="103"/>
      <c r="Q2" s="103"/>
      <c r="R2" s="104"/>
      <c r="S2" s="104"/>
      <c r="T2" s="70"/>
      <c r="U2" s="24"/>
      <c r="V2" s="24"/>
      <c r="W2" s="24"/>
      <c r="X2" s="24"/>
      <c r="Y2" s="25"/>
      <c r="Z2" s="25"/>
      <c r="AA2" s="25"/>
      <c r="AB2" s="25"/>
      <c r="AC2" s="25"/>
      <c r="AD2" s="25"/>
      <c r="AE2" s="25"/>
      <c r="AF2" s="25"/>
      <c r="AG2" s="25"/>
      <c r="AH2" s="25"/>
      <c r="AI2" s="25"/>
      <c r="AJ2" s="25"/>
      <c r="AK2" s="25"/>
      <c r="AL2" s="25"/>
      <c r="AM2" s="25"/>
      <c r="AN2" s="25"/>
      <c r="AO2" s="25"/>
      <c r="AP2" s="25"/>
      <c r="AQ2" s="25"/>
    </row>
    <row r="3" spans="1:47" ht="13.5" customHeight="1" x14ac:dyDescent="0.2">
      <c r="A3" s="22"/>
      <c r="B3" s="391" t="s">
        <v>89</v>
      </c>
      <c r="C3" s="391"/>
      <c r="D3" s="391"/>
      <c r="E3" s="391"/>
      <c r="F3" s="391"/>
      <c r="G3" s="391"/>
      <c r="H3" s="391"/>
      <c r="I3" s="391"/>
      <c r="J3" s="391"/>
      <c r="K3" s="391"/>
      <c r="L3" s="391"/>
      <c r="M3" s="391"/>
      <c r="N3" s="391"/>
      <c r="O3" s="391"/>
      <c r="P3" s="391"/>
      <c r="Q3" s="391"/>
      <c r="R3" s="391"/>
      <c r="S3" s="391"/>
      <c r="T3" s="391"/>
      <c r="U3" s="391"/>
      <c r="V3" s="391"/>
      <c r="W3" s="391"/>
      <c r="X3" s="391"/>
      <c r="Y3" s="25"/>
      <c r="Z3" s="22"/>
      <c r="AA3" s="22"/>
      <c r="AB3" s="22"/>
    </row>
    <row r="4" spans="1:47" ht="13.5" customHeight="1" x14ac:dyDescent="0.2">
      <c r="A4" s="22"/>
      <c r="B4" s="391"/>
      <c r="C4" s="391"/>
      <c r="D4" s="391"/>
      <c r="E4" s="391"/>
      <c r="F4" s="391"/>
      <c r="G4" s="391"/>
      <c r="H4" s="391"/>
      <c r="I4" s="391"/>
      <c r="J4" s="391"/>
      <c r="K4" s="391"/>
      <c r="L4" s="391"/>
      <c r="M4" s="391"/>
      <c r="N4" s="391"/>
      <c r="O4" s="391"/>
      <c r="P4" s="391"/>
      <c r="Q4" s="391"/>
      <c r="R4" s="391"/>
      <c r="S4" s="391"/>
      <c r="T4" s="391"/>
      <c r="U4" s="391"/>
      <c r="V4" s="391"/>
      <c r="W4" s="391"/>
      <c r="X4" s="391"/>
      <c r="Y4" s="25"/>
      <c r="Z4" s="22"/>
      <c r="AA4" s="22"/>
      <c r="AB4" s="22"/>
    </row>
    <row r="5" spans="1:47" ht="13.5" customHeight="1" x14ac:dyDescent="0.2">
      <c r="A5" s="22"/>
      <c r="B5" s="391"/>
      <c r="C5" s="391"/>
      <c r="D5" s="391"/>
      <c r="E5" s="391"/>
      <c r="F5" s="391"/>
      <c r="G5" s="391"/>
      <c r="H5" s="391"/>
      <c r="I5" s="391"/>
      <c r="J5" s="391"/>
      <c r="K5" s="391"/>
      <c r="L5" s="391"/>
      <c r="M5" s="391"/>
      <c r="N5" s="391"/>
      <c r="O5" s="391"/>
      <c r="P5" s="391"/>
      <c r="Q5" s="391"/>
      <c r="R5" s="391"/>
      <c r="S5" s="391"/>
      <c r="T5" s="391"/>
      <c r="U5" s="391"/>
      <c r="V5" s="391"/>
      <c r="W5" s="391"/>
      <c r="X5" s="391"/>
      <c r="Y5" s="25"/>
      <c r="Z5" s="22"/>
      <c r="AA5" s="22"/>
      <c r="AB5" s="22"/>
    </row>
    <row r="6" spans="1:47" ht="6" customHeight="1" x14ac:dyDescent="0.2">
      <c r="A6" s="22"/>
      <c r="B6" s="108"/>
      <c r="C6" s="105"/>
      <c r="D6" s="105"/>
      <c r="E6" s="105"/>
      <c r="F6" s="105"/>
      <c r="G6" s="105"/>
      <c r="H6" s="100"/>
      <c r="I6" s="100"/>
      <c r="J6" s="169"/>
      <c r="K6" s="169"/>
      <c r="L6" s="169"/>
      <c r="M6" s="169"/>
      <c r="N6" s="169"/>
      <c r="O6" s="169"/>
      <c r="P6" s="100"/>
      <c r="Q6" s="100"/>
      <c r="R6" s="100"/>
      <c r="S6" s="100"/>
      <c r="T6" s="100"/>
      <c r="U6" s="70"/>
      <c r="V6" s="70"/>
      <c r="W6" s="70"/>
      <c r="X6" s="70"/>
      <c r="Y6" s="25"/>
      <c r="Z6" s="22"/>
      <c r="AA6" s="22"/>
      <c r="AB6" s="22"/>
    </row>
    <row r="7" spans="1:47" ht="13.5" customHeight="1" x14ac:dyDescent="0.2">
      <c r="A7" s="22"/>
      <c r="B7" s="196" t="s">
        <v>35</v>
      </c>
      <c r="C7" s="110"/>
      <c r="D7" s="110"/>
      <c r="E7" s="110"/>
      <c r="F7" s="104"/>
      <c r="G7" s="104"/>
      <c r="H7" s="104"/>
      <c r="I7" s="104"/>
      <c r="J7" s="149"/>
      <c r="K7" s="149"/>
      <c r="L7" s="149"/>
      <c r="M7" s="149"/>
      <c r="N7" s="149"/>
      <c r="O7" s="149"/>
      <c r="P7" s="104"/>
      <c r="Q7" s="104"/>
      <c r="R7" s="104"/>
      <c r="S7" s="104"/>
      <c r="T7" s="70"/>
      <c r="U7" s="24"/>
      <c r="V7" s="24"/>
      <c r="W7" s="24"/>
      <c r="X7" s="24"/>
      <c r="Y7" s="25"/>
    </row>
    <row r="8" spans="1:47" ht="4.5" customHeight="1" x14ac:dyDescent="0.2">
      <c r="A8" s="22"/>
      <c r="B8" s="109"/>
      <c r="C8" s="110"/>
      <c r="D8" s="110"/>
      <c r="E8" s="110"/>
      <c r="F8" s="104"/>
      <c r="G8" s="104"/>
      <c r="H8" s="104"/>
      <c r="I8" s="104"/>
      <c r="J8" s="149"/>
      <c r="K8" s="149"/>
      <c r="L8" s="149"/>
      <c r="M8" s="149"/>
      <c r="N8" s="149"/>
      <c r="O8" s="149"/>
      <c r="P8" s="104"/>
      <c r="Q8" s="104"/>
      <c r="R8" s="104"/>
      <c r="S8" s="104"/>
      <c r="T8" s="70"/>
      <c r="U8" s="24"/>
      <c r="V8" s="24"/>
      <c r="W8" s="24"/>
      <c r="X8" s="24"/>
      <c r="Y8" s="25"/>
    </row>
    <row r="9" spans="1:47" ht="13.5" customHeight="1" x14ac:dyDescent="0.2">
      <c r="A9" s="22"/>
      <c r="B9" s="197" t="s">
        <v>91</v>
      </c>
      <c r="C9" s="122"/>
      <c r="D9" s="122"/>
      <c r="E9" s="122"/>
      <c r="F9" s="123"/>
      <c r="G9" s="123"/>
      <c r="H9" s="123"/>
      <c r="I9" s="123"/>
      <c r="J9" s="170"/>
      <c r="K9" s="170"/>
      <c r="L9" s="170"/>
      <c r="M9" s="170"/>
      <c r="N9" s="170"/>
      <c r="O9" s="170"/>
      <c r="P9" s="123"/>
      <c r="Q9" s="123"/>
      <c r="R9" s="123"/>
      <c r="S9" s="123"/>
      <c r="T9" s="124"/>
      <c r="U9" s="146"/>
      <c r="V9" s="70"/>
      <c r="W9" s="70"/>
      <c r="X9" s="70"/>
      <c r="Y9" s="25"/>
    </row>
    <row r="10" spans="1:47" ht="13.5" customHeight="1" x14ac:dyDescent="0.2">
      <c r="A10" s="22"/>
      <c r="B10" s="198" t="s">
        <v>92</v>
      </c>
      <c r="C10" s="110"/>
      <c r="D10" s="110"/>
      <c r="E10" s="110"/>
      <c r="F10" s="104"/>
      <c r="G10" s="104"/>
      <c r="H10" s="104"/>
      <c r="I10" s="104"/>
      <c r="J10" s="149"/>
      <c r="K10" s="149"/>
      <c r="L10" s="149"/>
      <c r="M10" s="149"/>
      <c r="N10" s="149"/>
      <c r="O10" s="149"/>
      <c r="P10" s="191"/>
      <c r="Q10" s="104"/>
      <c r="R10" s="104"/>
      <c r="S10" s="104"/>
      <c r="T10" s="70"/>
      <c r="U10" s="146"/>
      <c r="V10" s="70"/>
      <c r="W10" s="70"/>
      <c r="X10" s="70"/>
      <c r="Y10" s="25"/>
    </row>
    <row r="11" spans="1:47" s="2" customFormat="1" ht="6" customHeight="1" x14ac:dyDescent="0.2">
      <c r="A11" s="22"/>
      <c r="B11" s="127"/>
      <c r="C11" s="128"/>
      <c r="D11" s="128"/>
      <c r="E11" s="128"/>
      <c r="F11" s="129"/>
      <c r="G11" s="129"/>
      <c r="H11" s="129"/>
      <c r="I11" s="129"/>
      <c r="J11" s="171"/>
      <c r="K11" s="171"/>
      <c r="L11" s="171"/>
      <c r="M11" s="171"/>
      <c r="N11" s="171"/>
      <c r="O11" s="171"/>
      <c r="P11" s="129"/>
      <c r="Q11" s="129"/>
      <c r="R11" s="129"/>
      <c r="S11" s="129"/>
      <c r="T11" s="130"/>
      <c r="U11" s="146"/>
      <c r="V11" s="70"/>
      <c r="W11" s="70"/>
      <c r="X11" s="70"/>
      <c r="Y11" s="25"/>
      <c r="Z11" s="22"/>
      <c r="AA11" s="22"/>
      <c r="AB11" s="22"/>
      <c r="AC11" s="22"/>
      <c r="AD11" s="22"/>
      <c r="AE11" s="22"/>
      <c r="AF11" s="22"/>
      <c r="AG11" s="22"/>
      <c r="AH11" s="22"/>
      <c r="AI11" s="22"/>
      <c r="AJ11" s="22"/>
      <c r="AK11" s="22"/>
      <c r="AL11" s="22"/>
      <c r="AM11" s="22"/>
      <c r="AN11" s="22"/>
      <c r="AO11" s="22"/>
      <c r="AP11" s="22"/>
      <c r="AQ11" s="22"/>
      <c r="AR11" s="25"/>
      <c r="AS11" s="22"/>
      <c r="AT11" s="22"/>
      <c r="AU11" s="22"/>
    </row>
    <row r="12" spans="1:47" s="8" customFormat="1" ht="13.5" customHeight="1" x14ac:dyDescent="0.2">
      <c r="A12" s="26"/>
      <c r="B12" s="199" t="s">
        <v>93</v>
      </c>
      <c r="C12" s="132"/>
      <c r="D12" s="132"/>
      <c r="E12" s="132"/>
      <c r="F12" s="133"/>
      <c r="G12" s="133"/>
      <c r="H12" s="133"/>
      <c r="I12" s="133"/>
      <c r="J12" s="172"/>
      <c r="K12" s="172"/>
      <c r="L12" s="172"/>
      <c r="M12" s="172"/>
      <c r="N12" s="172"/>
      <c r="O12" s="172"/>
      <c r="P12" s="133"/>
      <c r="Q12" s="133"/>
      <c r="R12" s="133"/>
      <c r="S12" s="133"/>
      <c r="T12" s="133"/>
      <c r="U12" s="147"/>
      <c r="V12" s="112"/>
      <c r="W12" s="112"/>
      <c r="X12" s="112"/>
      <c r="Y12" s="28"/>
      <c r="Z12" s="26"/>
      <c r="AA12" s="26"/>
      <c r="AB12" s="26"/>
      <c r="AC12" s="26"/>
      <c r="AD12" s="26"/>
      <c r="AE12" s="26"/>
      <c r="AF12" s="26"/>
      <c r="AG12" s="26"/>
      <c r="AH12" s="26"/>
      <c r="AI12" s="26"/>
      <c r="AJ12" s="26"/>
      <c r="AK12" s="26"/>
      <c r="AL12" s="26"/>
      <c r="AM12" s="26"/>
      <c r="AN12" s="26"/>
      <c r="AO12" s="26"/>
      <c r="AP12" s="26"/>
      <c r="AQ12" s="26"/>
      <c r="AR12" s="25"/>
      <c r="AS12" s="26"/>
      <c r="AT12" s="26"/>
      <c r="AU12" s="26"/>
    </row>
    <row r="13" spans="1:47" s="8" customFormat="1" ht="13.5" customHeight="1" x14ac:dyDescent="0.2">
      <c r="A13" s="26"/>
      <c r="B13" s="200" t="s">
        <v>97</v>
      </c>
      <c r="C13" s="111"/>
      <c r="D13" s="111"/>
      <c r="E13" s="111"/>
      <c r="F13" s="112"/>
      <c r="G13" s="112"/>
      <c r="H13" s="112"/>
      <c r="I13" s="112"/>
      <c r="J13" s="153"/>
      <c r="K13" s="153"/>
      <c r="L13" s="153"/>
      <c r="M13" s="153"/>
      <c r="N13" s="153"/>
      <c r="O13" s="153"/>
      <c r="P13" s="112"/>
      <c r="Q13" s="112"/>
      <c r="R13" s="112"/>
      <c r="S13" s="112"/>
      <c r="T13" s="112"/>
      <c r="U13" s="147"/>
      <c r="V13" s="112"/>
      <c r="W13" s="112"/>
      <c r="X13" s="112"/>
      <c r="Y13" s="28"/>
      <c r="Z13" s="26"/>
      <c r="AA13" s="26"/>
      <c r="AB13" s="26"/>
      <c r="AC13" s="26"/>
      <c r="AD13" s="26"/>
      <c r="AE13" s="26"/>
      <c r="AF13" s="26"/>
      <c r="AG13" s="26"/>
      <c r="AH13" s="26"/>
      <c r="AI13" s="26"/>
      <c r="AJ13" s="26"/>
      <c r="AK13" s="26"/>
      <c r="AL13" s="26"/>
      <c r="AM13" s="26"/>
      <c r="AN13" s="26"/>
      <c r="AO13" s="26"/>
      <c r="AP13" s="26"/>
      <c r="AQ13" s="26"/>
      <c r="AR13" s="25"/>
      <c r="AS13" s="26"/>
      <c r="AT13" s="26"/>
      <c r="AU13" s="26"/>
    </row>
    <row r="14" spans="1:47" s="8" customFormat="1" ht="7.5" customHeight="1" x14ac:dyDescent="0.2">
      <c r="A14" s="26"/>
      <c r="B14" s="137"/>
      <c r="C14" s="111"/>
      <c r="D14" s="111"/>
      <c r="E14" s="111"/>
      <c r="F14" s="112"/>
      <c r="G14" s="112"/>
      <c r="H14" s="112"/>
      <c r="I14" s="112"/>
      <c r="J14" s="153"/>
      <c r="K14" s="153"/>
      <c r="L14" s="153"/>
      <c r="M14" s="153"/>
      <c r="N14" s="153"/>
      <c r="O14" s="153"/>
      <c r="P14" s="112"/>
      <c r="Q14" s="112"/>
      <c r="R14" s="112"/>
      <c r="S14" s="112"/>
      <c r="T14" s="112"/>
      <c r="U14" s="147"/>
      <c r="V14" s="112"/>
      <c r="W14" s="112"/>
      <c r="X14" s="112"/>
      <c r="Y14" s="28"/>
      <c r="Z14" s="26"/>
      <c r="AA14" s="26"/>
      <c r="AB14" s="26"/>
      <c r="AC14" s="26"/>
      <c r="AD14" s="26"/>
      <c r="AE14" s="26"/>
      <c r="AF14" s="26"/>
      <c r="AG14" s="26"/>
      <c r="AH14" s="26"/>
      <c r="AI14" s="26"/>
      <c r="AJ14" s="26"/>
      <c r="AK14" s="26"/>
      <c r="AL14" s="26"/>
      <c r="AM14" s="26"/>
      <c r="AN14" s="26"/>
      <c r="AO14" s="26"/>
      <c r="AP14" s="26"/>
      <c r="AQ14" s="26"/>
      <c r="AR14" s="25"/>
      <c r="AS14" s="26"/>
      <c r="AT14" s="26"/>
      <c r="AU14" s="26"/>
    </row>
    <row r="15" spans="1:47" s="8" customFormat="1" ht="5.25" customHeight="1" x14ac:dyDescent="0.2">
      <c r="A15" s="26"/>
      <c r="B15" s="121"/>
      <c r="C15" s="132"/>
      <c r="D15" s="132"/>
      <c r="E15" s="132"/>
      <c r="F15" s="133"/>
      <c r="G15" s="133"/>
      <c r="H15" s="133"/>
      <c r="I15" s="133"/>
      <c r="J15" s="172"/>
      <c r="K15" s="172"/>
      <c r="L15" s="172"/>
      <c r="M15" s="172"/>
      <c r="N15" s="172"/>
      <c r="O15" s="172"/>
      <c r="P15" s="133"/>
      <c r="Q15" s="133"/>
      <c r="R15" s="133"/>
      <c r="S15" s="133"/>
      <c r="T15" s="134"/>
      <c r="U15" s="112"/>
      <c r="V15" s="112"/>
      <c r="W15" s="112"/>
      <c r="X15" s="112"/>
      <c r="Y15" s="28"/>
      <c r="Z15" s="26"/>
      <c r="AA15" s="26"/>
      <c r="AB15" s="26"/>
      <c r="AC15" s="26"/>
      <c r="AD15" s="26"/>
      <c r="AE15" s="26"/>
      <c r="AF15" s="26"/>
      <c r="AG15" s="26"/>
      <c r="AH15" s="26"/>
      <c r="AI15" s="26"/>
      <c r="AJ15" s="26"/>
      <c r="AK15" s="26"/>
      <c r="AL15" s="26"/>
      <c r="AM15" s="26"/>
      <c r="AN15" s="26"/>
      <c r="AO15" s="26"/>
      <c r="AP15" s="26"/>
      <c r="AQ15" s="26"/>
      <c r="AR15" s="25"/>
      <c r="AS15" s="26"/>
      <c r="AT15" s="26"/>
      <c r="AU15" s="26"/>
    </row>
    <row r="16" spans="1:47" s="8" customFormat="1" ht="13.5" customHeight="1" x14ac:dyDescent="0.2">
      <c r="A16" s="26"/>
      <c r="B16" s="201" t="s">
        <v>94</v>
      </c>
      <c r="C16" s="111"/>
      <c r="D16" s="111"/>
      <c r="E16" s="111"/>
      <c r="F16" s="112"/>
      <c r="G16" s="112"/>
      <c r="H16" s="112"/>
      <c r="I16" s="112"/>
      <c r="J16" s="153"/>
      <c r="K16" s="153"/>
      <c r="L16" s="153"/>
      <c r="M16" s="153"/>
      <c r="N16" s="153"/>
      <c r="O16" s="153"/>
      <c r="P16" s="202" t="str">
        <f>CHOOSE($AK$56,$AL$51,"  ")</f>
        <v>length x width =</v>
      </c>
      <c r="Q16" s="113"/>
      <c r="R16" s="203" t="str">
        <f>CHOOSE($AK$56,$AM$51,"  ")</f>
        <v>feet by</v>
      </c>
      <c r="S16" s="113"/>
      <c r="T16" s="202" t="str">
        <f>CHOOSE($AK$56,$AN$51," ")</f>
        <v>feet</v>
      </c>
      <c r="U16" s="147"/>
      <c r="V16" s="112"/>
      <c r="W16" s="112"/>
      <c r="X16" s="112"/>
      <c r="Y16" s="28"/>
      <c r="Z16" s="26" t="s">
        <v>52</v>
      </c>
      <c r="AA16" s="26">
        <f>Q16*S16</f>
        <v>0</v>
      </c>
      <c r="AB16" s="26" t="s">
        <v>54</v>
      </c>
      <c r="AC16" s="30">
        <f>CHOOSE(AK56,AA16,AA17)</f>
        <v>0</v>
      </c>
      <c r="AD16" s="26"/>
      <c r="AE16" s="26"/>
      <c r="AF16" s="26"/>
      <c r="AG16" s="26"/>
      <c r="AH16" s="26"/>
      <c r="AI16" s="26"/>
      <c r="AJ16" s="26"/>
      <c r="AK16" s="26"/>
      <c r="AL16" s="26"/>
      <c r="AM16" s="26"/>
      <c r="AN16" s="26"/>
      <c r="AO16" s="26"/>
      <c r="AP16" s="26"/>
      <c r="AQ16" s="26"/>
      <c r="AR16" s="25"/>
      <c r="AS16" s="26"/>
      <c r="AT16" s="26"/>
      <c r="AU16" s="26"/>
    </row>
    <row r="17" spans="1:47" s="8" customFormat="1" ht="13.5" customHeight="1" x14ac:dyDescent="0.2">
      <c r="A17" s="26"/>
      <c r="B17" s="200" t="s">
        <v>98</v>
      </c>
      <c r="C17" s="111"/>
      <c r="D17" s="111"/>
      <c r="E17" s="111"/>
      <c r="F17" s="112"/>
      <c r="G17" s="112"/>
      <c r="H17" s="112"/>
      <c r="I17" s="112"/>
      <c r="J17" s="153"/>
      <c r="K17" s="153"/>
      <c r="L17" s="153"/>
      <c r="M17" s="153"/>
      <c r="N17" s="153"/>
      <c r="O17" s="153"/>
      <c r="P17" s="202" t="str">
        <f>CHOOSE($AK$56,"  ",$AL$52)</f>
        <v xml:space="preserve">  </v>
      </c>
      <c r="Q17" s="113"/>
      <c r="R17" s="202" t="str">
        <f>CHOOSE($AK$56,"  ",$AM$52)</f>
        <v xml:space="preserve">  </v>
      </c>
      <c r="S17" s="112"/>
      <c r="T17" s="112"/>
      <c r="U17" s="147"/>
      <c r="V17" s="112"/>
      <c r="W17" s="112"/>
      <c r="X17" s="112"/>
      <c r="Y17" s="28"/>
      <c r="Z17" s="26" t="s">
        <v>53</v>
      </c>
      <c r="AA17" s="26">
        <f>Q17*43560</f>
        <v>0</v>
      </c>
      <c r="AB17" s="26"/>
      <c r="AC17" s="26"/>
      <c r="AD17" s="26"/>
      <c r="AE17" s="26"/>
      <c r="AF17" s="26"/>
      <c r="AG17" s="26"/>
      <c r="AH17" s="26"/>
      <c r="AI17" s="26"/>
      <c r="AJ17" s="26"/>
      <c r="AK17" s="26"/>
      <c r="AL17" s="26"/>
      <c r="AM17" s="26"/>
      <c r="AN17" s="26"/>
      <c r="AO17" s="26"/>
      <c r="AP17" s="26"/>
      <c r="AQ17" s="26"/>
      <c r="AR17" s="25"/>
      <c r="AS17" s="26"/>
      <c r="AT17" s="207"/>
      <c r="AU17" s="26"/>
    </row>
    <row r="18" spans="1:47" s="8" customFormat="1" ht="13.5" customHeight="1" x14ac:dyDescent="0.2">
      <c r="A18" s="26"/>
      <c r="B18" s="127"/>
      <c r="C18" s="135"/>
      <c r="D18" s="135"/>
      <c r="E18" s="135"/>
      <c r="F18" s="136"/>
      <c r="G18" s="136"/>
      <c r="H18" s="136"/>
      <c r="I18" s="136"/>
      <c r="J18" s="173"/>
      <c r="K18" s="173"/>
      <c r="L18" s="173"/>
      <c r="M18" s="173"/>
      <c r="N18" s="173"/>
      <c r="O18" s="173"/>
      <c r="P18" s="136"/>
      <c r="Q18" s="136"/>
      <c r="R18" s="136"/>
      <c r="S18" s="136"/>
      <c r="T18" s="136"/>
      <c r="U18" s="147"/>
      <c r="V18" s="112"/>
      <c r="W18" s="112"/>
      <c r="X18" s="112"/>
      <c r="Y18" s="28"/>
      <c r="Z18" s="26"/>
      <c r="AA18" s="26"/>
      <c r="AB18" s="26"/>
      <c r="AC18" s="26"/>
      <c r="AD18" s="26"/>
      <c r="AE18" s="26"/>
      <c r="AF18" s="26"/>
      <c r="AG18" s="26"/>
      <c r="AH18" s="26"/>
      <c r="AI18" s="26"/>
      <c r="AJ18" s="26"/>
      <c r="AK18" s="26"/>
      <c r="AL18" s="26"/>
      <c r="AM18" s="26"/>
      <c r="AN18" s="26"/>
      <c r="AO18" s="26"/>
      <c r="AP18" s="26"/>
      <c r="AQ18" s="26"/>
      <c r="AR18" s="25"/>
      <c r="AS18" s="26"/>
      <c r="AT18" s="26"/>
      <c r="AU18" s="26"/>
    </row>
    <row r="19" spans="1:47" s="8" customFormat="1" ht="13.5" customHeight="1" x14ac:dyDescent="0.2">
      <c r="A19" s="26"/>
      <c r="B19" s="199" t="s">
        <v>95</v>
      </c>
      <c r="C19" s="132"/>
      <c r="D19" s="132"/>
      <c r="E19" s="132"/>
      <c r="F19" s="133"/>
      <c r="G19" s="133"/>
      <c r="H19" s="133"/>
      <c r="I19" s="133"/>
      <c r="J19" s="172"/>
      <c r="K19" s="172"/>
      <c r="L19" s="172"/>
      <c r="M19" s="172"/>
      <c r="N19" s="172"/>
      <c r="O19" s="172"/>
      <c r="P19" s="133"/>
      <c r="Q19" s="133"/>
      <c r="R19" s="124"/>
      <c r="S19" s="124"/>
      <c r="T19" s="133"/>
      <c r="U19" s="147"/>
      <c r="V19" s="112"/>
      <c r="W19" s="112"/>
      <c r="X19" s="112"/>
      <c r="Y19" s="28"/>
      <c r="Z19" s="26"/>
      <c r="AA19" s="26"/>
      <c r="AB19" s="26"/>
      <c r="AC19" s="26"/>
      <c r="AD19" s="26"/>
      <c r="AE19" s="26"/>
      <c r="AF19" s="26"/>
      <c r="AG19" s="26"/>
      <c r="AH19" s="26"/>
      <c r="AI19" s="26"/>
      <c r="AJ19" s="26"/>
      <c r="AK19" s="26"/>
      <c r="AL19" s="26"/>
      <c r="AM19" s="26"/>
      <c r="AN19" s="26"/>
      <c r="AO19" s="26"/>
      <c r="AP19" s="26"/>
      <c r="AQ19" s="26"/>
      <c r="AR19" s="25"/>
      <c r="AS19" s="26"/>
      <c r="AT19" s="26"/>
      <c r="AU19" s="26"/>
    </row>
    <row r="20" spans="1:47" s="8" customFormat="1" ht="13.5" customHeight="1" x14ac:dyDescent="0.2">
      <c r="A20" s="26"/>
      <c r="B20" s="200" t="s">
        <v>101</v>
      </c>
      <c r="C20" s="111"/>
      <c r="D20" s="111"/>
      <c r="E20" s="111"/>
      <c r="F20" s="112"/>
      <c r="G20" s="112"/>
      <c r="H20" s="112"/>
      <c r="I20" s="112"/>
      <c r="J20" s="153"/>
      <c r="K20" s="153"/>
      <c r="L20" s="153"/>
      <c r="M20" s="153"/>
      <c r="N20" s="153"/>
      <c r="O20" s="153"/>
      <c r="P20" s="112"/>
      <c r="Q20" s="112"/>
      <c r="R20" s="70"/>
      <c r="S20" s="70"/>
      <c r="T20" s="112"/>
      <c r="U20" s="147"/>
      <c r="V20" s="112"/>
      <c r="W20" s="112"/>
      <c r="X20" s="112"/>
      <c r="Y20" s="28"/>
      <c r="Z20" s="26"/>
      <c r="AA20" s="26"/>
      <c r="AB20" s="26"/>
      <c r="AC20" s="26"/>
      <c r="AD20" s="26"/>
      <c r="AE20" s="26"/>
      <c r="AF20" s="26"/>
      <c r="AG20" s="26"/>
      <c r="AH20" s="26"/>
      <c r="AI20" s="26"/>
      <c r="AJ20" s="26"/>
      <c r="AK20" s="26"/>
      <c r="AL20" s="26"/>
      <c r="AM20" s="26"/>
      <c r="AN20" s="26"/>
      <c r="AO20" s="26"/>
      <c r="AP20" s="26"/>
      <c r="AQ20" s="26"/>
      <c r="AR20" s="25"/>
      <c r="AS20" s="26"/>
      <c r="AT20" s="26"/>
      <c r="AU20" s="26"/>
    </row>
    <row r="21" spans="1:47" s="8" customFormat="1" ht="13.5" customHeight="1" x14ac:dyDescent="0.2">
      <c r="A21" s="26"/>
      <c r="B21" s="200" t="s">
        <v>92</v>
      </c>
      <c r="C21" s="111"/>
      <c r="D21" s="111"/>
      <c r="E21" s="111"/>
      <c r="F21" s="112"/>
      <c r="G21" s="112"/>
      <c r="H21" s="112"/>
      <c r="I21" s="112"/>
      <c r="J21" s="153"/>
      <c r="K21" s="153"/>
      <c r="L21" s="153"/>
      <c r="M21" s="153"/>
      <c r="N21" s="153"/>
      <c r="O21" s="153"/>
      <c r="P21" s="112"/>
      <c r="Q21" s="112"/>
      <c r="R21" s="70"/>
      <c r="S21" s="70"/>
      <c r="T21" s="112"/>
      <c r="U21" s="147"/>
      <c r="V21" s="112"/>
      <c r="W21" s="112"/>
      <c r="X21" s="112"/>
      <c r="Y21" s="28"/>
      <c r="Z21" s="26"/>
      <c r="AA21" s="26"/>
      <c r="AB21" s="26"/>
      <c r="AC21" s="26"/>
      <c r="AD21" s="26"/>
      <c r="AE21" s="26"/>
      <c r="AF21" s="26"/>
      <c r="AG21" s="26"/>
      <c r="AH21" s="26"/>
      <c r="AI21" s="26"/>
      <c r="AJ21" s="26"/>
      <c r="AK21" s="26"/>
      <c r="AL21" s="26"/>
      <c r="AM21" s="26"/>
      <c r="AN21" s="26"/>
      <c r="AO21" s="26"/>
      <c r="AP21" s="26"/>
      <c r="AQ21" s="26"/>
      <c r="AR21" s="25"/>
      <c r="AS21" s="26"/>
      <c r="AT21" s="26"/>
      <c r="AU21" s="26"/>
    </row>
    <row r="22" spans="1:47" s="8" customFormat="1" ht="13.5" customHeight="1" x14ac:dyDescent="0.2">
      <c r="A22" s="26"/>
      <c r="B22" s="137"/>
      <c r="C22" s="111"/>
      <c r="D22" s="111"/>
      <c r="E22" s="111"/>
      <c r="F22" s="112"/>
      <c r="G22" s="112"/>
      <c r="H22" s="112"/>
      <c r="I22" s="112"/>
      <c r="J22" s="153"/>
      <c r="K22" s="153"/>
      <c r="L22" s="153"/>
      <c r="M22" s="153"/>
      <c r="N22" s="153"/>
      <c r="O22" s="153"/>
      <c r="P22" s="112"/>
      <c r="Q22" s="112"/>
      <c r="R22" s="70"/>
      <c r="S22" s="70"/>
      <c r="T22" s="112"/>
      <c r="U22" s="147"/>
      <c r="V22" s="112"/>
      <c r="W22" s="112"/>
      <c r="X22" s="112"/>
      <c r="Y22" s="28"/>
      <c r="Z22" s="26"/>
      <c r="AA22" s="26"/>
      <c r="AB22" s="26"/>
      <c r="AC22" s="26"/>
      <c r="AD22" s="26"/>
      <c r="AE22" s="26"/>
      <c r="AF22" s="26"/>
      <c r="AG22" s="26"/>
      <c r="AH22" s="26"/>
      <c r="AI22" s="26"/>
      <c r="AJ22" s="26"/>
      <c r="AK22" s="26"/>
      <c r="AL22" s="26"/>
      <c r="AM22" s="26"/>
      <c r="AN22" s="26"/>
      <c r="AO22" s="26"/>
      <c r="AP22" s="26"/>
      <c r="AQ22" s="26"/>
      <c r="AR22" s="25"/>
      <c r="AS22" s="26"/>
      <c r="AT22" s="26"/>
      <c r="AU22" s="26"/>
    </row>
    <row r="23" spans="1:47" s="8" customFormat="1" ht="13.5" customHeight="1" x14ac:dyDescent="0.2">
      <c r="A23" s="26"/>
      <c r="B23" s="137"/>
      <c r="C23" s="111"/>
      <c r="D23" s="111"/>
      <c r="E23" s="111"/>
      <c r="F23" s="112"/>
      <c r="G23" s="112"/>
      <c r="H23" s="112"/>
      <c r="I23" s="112"/>
      <c r="J23" s="153"/>
      <c r="K23" s="153"/>
      <c r="L23" s="153"/>
      <c r="M23" s="153"/>
      <c r="N23" s="153"/>
      <c r="O23" s="153"/>
      <c r="P23" s="112"/>
      <c r="Q23" s="112"/>
      <c r="R23" s="70"/>
      <c r="S23" s="70"/>
      <c r="T23" s="112"/>
      <c r="U23" s="147"/>
      <c r="V23" s="112"/>
      <c r="W23" s="112"/>
      <c r="X23" s="112"/>
      <c r="Y23" s="28"/>
      <c r="Z23" s="26"/>
      <c r="AA23" s="26"/>
      <c r="AB23" s="26"/>
      <c r="AC23" s="26"/>
      <c r="AD23" s="26"/>
      <c r="AE23" s="26"/>
      <c r="AF23" s="26"/>
      <c r="AG23" s="26"/>
      <c r="AH23" s="26"/>
      <c r="AI23" s="26"/>
      <c r="AJ23" s="26"/>
      <c r="AK23" s="26"/>
      <c r="AL23" s="26"/>
      <c r="AM23" s="26"/>
      <c r="AN23" s="26"/>
      <c r="AO23" s="26"/>
      <c r="AP23" s="26"/>
      <c r="AQ23" s="26"/>
      <c r="AR23" s="25"/>
      <c r="AS23" s="26"/>
      <c r="AT23" s="26"/>
      <c r="AU23" s="26"/>
    </row>
    <row r="24" spans="1:47" s="8" customFormat="1" ht="13.5" customHeight="1" x14ac:dyDescent="0.2">
      <c r="A24" s="26"/>
      <c r="B24" s="137"/>
      <c r="C24" s="111"/>
      <c r="D24" s="111"/>
      <c r="E24" s="111"/>
      <c r="F24" s="112"/>
      <c r="G24" s="112"/>
      <c r="H24" s="112"/>
      <c r="I24" s="112"/>
      <c r="J24" s="153"/>
      <c r="K24" s="153"/>
      <c r="L24" s="153"/>
      <c r="M24" s="153"/>
      <c r="N24" s="153"/>
      <c r="O24" s="153"/>
      <c r="P24" s="112"/>
      <c r="Q24" s="112"/>
      <c r="R24" s="70"/>
      <c r="S24" s="70"/>
      <c r="T24" s="112"/>
      <c r="U24" s="147"/>
      <c r="V24" s="112"/>
      <c r="W24" s="112"/>
      <c r="X24" s="112"/>
      <c r="Y24" s="28"/>
      <c r="Z24" s="26"/>
      <c r="AA24" s="26"/>
      <c r="AB24" s="26"/>
      <c r="AC24" s="26"/>
      <c r="AD24" s="26"/>
      <c r="AE24" s="26"/>
      <c r="AF24" s="26"/>
      <c r="AG24" s="26"/>
      <c r="AH24" s="26"/>
      <c r="AI24" s="26"/>
      <c r="AJ24" s="26"/>
      <c r="AK24" s="26"/>
      <c r="AL24" s="26"/>
      <c r="AM24" s="26"/>
      <c r="AN24" s="26"/>
      <c r="AO24" s="26"/>
      <c r="AP24" s="26"/>
      <c r="AQ24" s="26"/>
      <c r="AR24" s="25"/>
      <c r="AS24" s="26"/>
      <c r="AT24" s="26"/>
      <c r="AU24" s="26"/>
    </row>
    <row r="25" spans="1:47" s="8" customFormat="1" ht="13.5" customHeight="1" x14ac:dyDescent="0.2">
      <c r="A25" s="26"/>
      <c r="B25" s="137"/>
      <c r="C25" s="111"/>
      <c r="D25" s="111"/>
      <c r="E25" s="111"/>
      <c r="F25" s="112"/>
      <c r="G25" s="112"/>
      <c r="H25" s="112"/>
      <c r="I25" s="112"/>
      <c r="J25" s="153"/>
      <c r="K25" s="153"/>
      <c r="L25" s="153"/>
      <c r="M25" s="153"/>
      <c r="N25" s="153"/>
      <c r="O25" s="153"/>
      <c r="P25" s="112"/>
      <c r="Q25" s="112"/>
      <c r="R25" s="70"/>
      <c r="S25" s="70"/>
      <c r="T25" s="70"/>
      <c r="U25" s="146"/>
      <c r="V25" s="70"/>
      <c r="W25" s="112"/>
      <c r="X25" s="112"/>
      <c r="Y25" s="28"/>
      <c r="Z25" s="26"/>
      <c r="AA25" s="26"/>
      <c r="AB25" s="26"/>
      <c r="AC25" s="26"/>
      <c r="AD25" s="26"/>
      <c r="AE25" s="26"/>
      <c r="AF25" s="26"/>
      <c r="AG25" s="26"/>
      <c r="AH25" s="26"/>
      <c r="AI25" s="26"/>
      <c r="AJ25" s="26"/>
      <c r="AK25" s="26"/>
      <c r="AL25" s="26"/>
      <c r="AM25" s="26"/>
      <c r="AN25" s="26"/>
      <c r="AO25" s="26"/>
      <c r="AP25" s="26"/>
      <c r="AQ25" s="26"/>
      <c r="AR25" s="25"/>
      <c r="AS25" s="26"/>
      <c r="AT25" s="26"/>
      <c r="AU25" s="26"/>
    </row>
    <row r="26" spans="1:47" s="8" customFormat="1" ht="7.5" customHeight="1" x14ac:dyDescent="0.2">
      <c r="A26" s="26"/>
      <c r="B26" s="137"/>
      <c r="C26" s="135"/>
      <c r="D26" s="135"/>
      <c r="E26" s="135"/>
      <c r="F26" s="136"/>
      <c r="G26" s="136"/>
      <c r="H26" s="136"/>
      <c r="I26" s="136"/>
      <c r="J26" s="173"/>
      <c r="K26" s="173"/>
      <c r="L26" s="173"/>
      <c r="M26" s="173"/>
      <c r="N26" s="173"/>
      <c r="O26" s="173"/>
      <c r="P26" s="136"/>
      <c r="Q26" s="136"/>
      <c r="R26" s="130"/>
      <c r="S26" s="130"/>
      <c r="T26" s="70"/>
      <c r="U26" s="146"/>
      <c r="V26" s="70"/>
      <c r="W26" s="112"/>
      <c r="X26" s="112"/>
      <c r="Y26" s="28"/>
      <c r="Z26" s="26"/>
      <c r="AA26" s="26"/>
      <c r="AB26" s="26"/>
      <c r="AC26" s="26"/>
      <c r="AD26" s="26"/>
      <c r="AE26" s="26"/>
      <c r="AF26" s="26"/>
      <c r="AG26" s="26"/>
      <c r="AH26" s="26"/>
      <c r="AI26" s="26"/>
      <c r="AJ26" s="26"/>
      <c r="AK26" s="26"/>
      <c r="AL26" s="26"/>
      <c r="AM26" s="26"/>
      <c r="AN26" s="26"/>
      <c r="AO26" s="26"/>
      <c r="AP26" s="26"/>
      <c r="AQ26" s="26"/>
      <c r="AR26" s="25"/>
      <c r="AS26" s="26"/>
      <c r="AT26" s="26"/>
      <c r="AU26" s="26"/>
    </row>
    <row r="27" spans="1:47" s="8" customFormat="1" ht="6" customHeight="1" x14ac:dyDescent="0.2">
      <c r="A27" s="26"/>
      <c r="B27" s="193"/>
      <c r="C27" s="111"/>
      <c r="D27" s="111"/>
      <c r="E27" s="111"/>
      <c r="F27" s="112"/>
      <c r="G27" s="112"/>
      <c r="H27" s="112"/>
      <c r="I27" s="112"/>
      <c r="J27" s="153"/>
      <c r="K27" s="153"/>
      <c r="L27" s="153"/>
      <c r="M27" s="153"/>
      <c r="N27" s="153"/>
      <c r="O27" s="153"/>
      <c r="P27" s="112"/>
      <c r="Q27" s="112"/>
      <c r="R27" s="70"/>
      <c r="S27" s="70"/>
      <c r="T27" s="124"/>
      <c r="U27" s="70"/>
      <c r="V27" s="70"/>
      <c r="W27" s="112"/>
      <c r="X27" s="112"/>
      <c r="Y27" s="28"/>
      <c r="Z27" s="26"/>
      <c r="AA27" s="26"/>
      <c r="AB27" s="26"/>
      <c r="AC27" s="26"/>
      <c r="AD27" s="26"/>
      <c r="AE27" s="26"/>
      <c r="AF27" s="26"/>
      <c r="AG27" s="26"/>
      <c r="AH27" s="26"/>
      <c r="AI27" s="26"/>
      <c r="AJ27" s="26"/>
      <c r="AK27" s="26"/>
      <c r="AL27" s="26"/>
      <c r="AM27" s="26"/>
      <c r="AN27" s="26"/>
      <c r="AO27" s="26"/>
      <c r="AP27" s="26"/>
      <c r="AQ27" s="26"/>
      <c r="AR27" s="25"/>
      <c r="AS27" s="26"/>
      <c r="AT27" s="26"/>
      <c r="AU27" s="26"/>
    </row>
    <row r="28" spans="1:47" s="8" customFormat="1" ht="13.5" customHeight="1" x14ac:dyDescent="0.2">
      <c r="A28" s="26"/>
      <c r="B28" s="196" t="s">
        <v>88</v>
      </c>
      <c r="C28" s="111"/>
      <c r="D28" s="111"/>
      <c r="E28" s="111"/>
      <c r="F28" s="112"/>
      <c r="G28" s="112"/>
      <c r="H28" s="112"/>
      <c r="I28" s="112"/>
      <c r="J28" s="153"/>
      <c r="K28" s="153"/>
      <c r="L28" s="153"/>
      <c r="M28" s="153"/>
      <c r="N28" s="153"/>
      <c r="O28" s="153"/>
      <c r="P28" s="112"/>
      <c r="Q28" s="112"/>
      <c r="R28" s="70"/>
      <c r="S28" s="70"/>
      <c r="T28" s="70"/>
      <c r="U28" s="70"/>
      <c r="V28" s="70"/>
      <c r="W28" s="112"/>
      <c r="X28" s="112"/>
      <c r="Y28" s="28"/>
      <c r="Z28" s="26"/>
      <c r="AA28" s="26"/>
      <c r="AB28" s="26"/>
      <c r="AC28" s="26"/>
      <c r="AD28" s="26"/>
      <c r="AE28" s="26"/>
      <c r="AF28" s="26"/>
      <c r="AG28" s="26"/>
      <c r="AH28" s="26"/>
      <c r="AI28" s="26"/>
      <c r="AJ28" s="26"/>
      <c r="AK28" s="26"/>
      <c r="AL28" s="26"/>
      <c r="AM28" s="26"/>
      <c r="AN28" s="26"/>
      <c r="AO28" s="26"/>
      <c r="AP28" s="26"/>
      <c r="AQ28" s="26"/>
      <c r="AR28" s="25"/>
      <c r="AS28" s="26"/>
      <c r="AT28" s="26"/>
      <c r="AU28" s="26"/>
    </row>
    <row r="29" spans="1:47" s="8" customFormat="1" ht="4.5" customHeight="1" x14ac:dyDescent="0.2">
      <c r="A29" s="26"/>
      <c r="B29" s="192"/>
      <c r="C29" s="111"/>
      <c r="D29" s="111"/>
      <c r="E29" s="111"/>
      <c r="F29" s="112"/>
      <c r="G29" s="112"/>
      <c r="H29" s="112"/>
      <c r="I29" s="112"/>
      <c r="J29" s="153"/>
      <c r="K29" s="153"/>
      <c r="L29" s="153"/>
      <c r="M29" s="153"/>
      <c r="N29" s="153"/>
      <c r="O29" s="153"/>
      <c r="P29" s="112"/>
      <c r="Q29" s="112"/>
      <c r="R29" s="70"/>
      <c r="S29" s="70"/>
      <c r="T29" s="70"/>
      <c r="U29" s="70"/>
      <c r="V29" s="70"/>
      <c r="W29" s="112"/>
      <c r="X29" s="112"/>
      <c r="Y29" s="28"/>
      <c r="Z29" s="26"/>
      <c r="AA29" s="26"/>
      <c r="AB29" s="26"/>
      <c r="AC29" s="26"/>
      <c r="AD29" s="26"/>
      <c r="AE29" s="26"/>
      <c r="AF29" s="26"/>
      <c r="AG29" s="26"/>
      <c r="AH29" s="26"/>
      <c r="AI29" s="26"/>
      <c r="AJ29" s="26"/>
      <c r="AK29" s="26"/>
      <c r="AL29" s="26"/>
      <c r="AM29" s="26"/>
      <c r="AN29" s="26"/>
      <c r="AO29" s="26"/>
      <c r="AP29" s="26"/>
      <c r="AQ29" s="26"/>
      <c r="AR29" s="25"/>
      <c r="AS29" s="26"/>
      <c r="AT29" s="26"/>
      <c r="AU29" s="26"/>
    </row>
    <row r="30" spans="1:47" s="8" customFormat="1" ht="13.5" customHeight="1" x14ac:dyDescent="0.2">
      <c r="A30" s="26"/>
      <c r="B30" s="197" t="s">
        <v>96</v>
      </c>
      <c r="C30" s="132"/>
      <c r="D30" s="132"/>
      <c r="E30" s="132"/>
      <c r="F30" s="133"/>
      <c r="G30" s="133"/>
      <c r="H30" s="133"/>
      <c r="I30" s="133"/>
      <c r="J30" s="172"/>
      <c r="K30" s="172"/>
      <c r="L30" s="172"/>
      <c r="M30" s="172"/>
      <c r="N30" s="172"/>
      <c r="O30" s="172"/>
      <c r="P30" s="133"/>
      <c r="Q30" s="133"/>
      <c r="R30" s="133"/>
      <c r="S30" s="133"/>
      <c r="T30" s="134"/>
      <c r="U30" s="147"/>
      <c r="V30" s="112"/>
      <c r="W30" s="112"/>
      <c r="X30" s="112"/>
      <c r="Y30" s="28"/>
      <c r="Z30" s="26"/>
      <c r="AA30" s="26"/>
      <c r="AB30" s="26"/>
      <c r="AC30" s="26"/>
      <c r="AD30" s="26"/>
      <c r="AE30" s="26"/>
      <c r="AF30" s="26"/>
      <c r="AG30" s="26"/>
      <c r="AH30" s="26"/>
      <c r="AI30" s="26"/>
      <c r="AJ30" s="26"/>
      <c r="AK30" s="26"/>
      <c r="AL30" s="26"/>
      <c r="AM30" s="26"/>
      <c r="AN30" s="26"/>
      <c r="AO30" s="26"/>
      <c r="AP30" s="26"/>
      <c r="AQ30" s="26"/>
      <c r="AR30" s="25"/>
      <c r="AS30" s="26"/>
      <c r="AT30" s="26"/>
      <c r="AU30" s="26"/>
    </row>
    <row r="31" spans="1:47" s="8" customFormat="1" ht="13.5" customHeight="1" x14ac:dyDescent="0.2">
      <c r="A31" s="26"/>
      <c r="B31" s="198" t="s">
        <v>99</v>
      </c>
      <c r="C31" s="111"/>
      <c r="D31" s="111"/>
      <c r="E31" s="111"/>
      <c r="F31" s="112"/>
      <c r="G31" s="112"/>
      <c r="H31" s="112"/>
      <c r="I31" s="112"/>
      <c r="J31" s="153"/>
      <c r="K31" s="153"/>
      <c r="L31" s="153"/>
      <c r="M31" s="153"/>
      <c r="N31" s="153"/>
      <c r="O31" s="153"/>
      <c r="P31" s="112"/>
      <c r="Q31" s="112"/>
      <c r="R31" s="112"/>
      <c r="S31" s="112"/>
      <c r="T31" s="112"/>
      <c r="U31" s="147"/>
      <c r="V31" s="112"/>
      <c r="W31" s="112"/>
      <c r="X31" s="112"/>
      <c r="Y31" s="28"/>
      <c r="Z31" s="26"/>
      <c r="AA31" s="26"/>
      <c r="AB31" s="26"/>
      <c r="AC31" s="26"/>
      <c r="AD31" s="26"/>
      <c r="AE31" s="26"/>
      <c r="AF31" s="26"/>
      <c r="AG31" s="26"/>
      <c r="AH31" s="26"/>
      <c r="AI31" s="26"/>
      <c r="AJ31" s="26"/>
      <c r="AK31" s="26"/>
      <c r="AL31" s="26"/>
      <c r="AM31" s="26"/>
      <c r="AN31" s="26"/>
      <c r="AO31" s="26"/>
      <c r="AP31" s="26"/>
      <c r="AQ31" s="26"/>
      <c r="AR31" s="25"/>
      <c r="AS31" s="26"/>
      <c r="AT31" s="26"/>
      <c r="AU31" s="26"/>
    </row>
    <row r="32" spans="1:47" s="8" customFormat="1" ht="13.5" customHeight="1" x14ac:dyDescent="0.2">
      <c r="A32" s="26"/>
      <c r="B32" s="198" t="s">
        <v>102</v>
      </c>
      <c r="C32" s="111"/>
      <c r="D32" s="111"/>
      <c r="E32" s="111"/>
      <c r="F32" s="112"/>
      <c r="G32" s="112"/>
      <c r="H32" s="112"/>
      <c r="I32" s="112"/>
      <c r="J32" s="153"/>
      <c r="K32" s="153"/>
      <c r="L32" s="153"/>
      <c r="M32" s="153"/>
      <c r="N32" s="153"/>
      <c r="O32" s="153"/>
      <c r="P32" s="112"/>
      <c r="Q32" s="112"/>
      <c r="R32" s="112"/>
      <c r="S32" s="112"/>
      <c r="T32" s="112"/>
      <c r="U32" s="147"/>
      <c r="V32" s="112"/>
      <c r="W32" s="112"/>
      <c r="X32" s="112"/>
      <c r="Y32" s="28"/>
      <c r="Z32" s="26"/>
      <c r="AA32" s="26"/>
      <c r="AB32" s="26"/>
      <c r="AC32" s="26"/>
      <c r="AD32" s="26"/>
      <c r="AE32" s="26"/>
      <c r="AF32" s="26"/>
      <c r="AG32" s="26"/>
      <c r="AH32" s="26"/>
      <c r="AI32" s="26"/>
      <c r="AJ32" s="26"/>
      <c r="AK32" s="26"/>
      <c r="AL32" s="26"/>
      <c r="AM32" s="26"/>
      <c r="AN32" s="26"/>
      <c r="AO32" s="26"/>
      <c r="AP32" s="26"/>
      <c r="AQ32" s="26"/>
      <c r="AR32" s="25"/>
      <c r="AS32" s="26"/>
      <c r="AT32" s="26"/>
      <c r="AU32" s="26"/>
    </row>
    <row r="33" spans="1:47" s="8" customFormat="1" ht="6" customHeight="1" x14ac:dyDescent="0.2">
      <c r="A33" s="26"/>
      <c r="B33" s="127"/>
      <c r="C33" s="135"/>
      <c r="D33" s="135"/>
      <c r="E33" s="135"/>
      <c r="F33" s="136"/>
      <c r="G33" s="136"/>
      <c r="H33" s="136"/>
      <c r="I33" s="136"/>
      <c r="J33" s="173"/>
      <c r="K33" s="173"/>
      <c r="L33" s="173"/>
      <c r="M33" s="173"/>
      <c r="N33" s="173"/>
      <c r="O33" s="173"/>
      <c r="P33" s="136"/>
      <c r="Q33" s="136"/>
      <c r="R33" s="136"/>
      <c r="S33" s="136"/>
      <c r="T33" s="136"/>
      <c r="U33" s="147"/>
      <c r="V33" s="112"/>
      <c r="W33" s="112"/>
      <c r="X33" s="112"/>
      <c r="Y33" s="28"/>
      <c r="Z33" s="26"/>
      <c r="AA33" s="26"/>
      <c r="AB33" s="26"/>
      <c r="AC33" s="26"/>
      <c r="AD33" s="26"/>
      <c r="AE33" s="26"/>
      <c r="AF33" s="26"/>
      <c r="AG33" s="26"/>
      <c r="AH33" s="26"/>
      <c r="AI33" s="26"/>
      <c r="AJ33" s="26"/>
      <c r="AK33" s="26"/>
      <c r="AL33" s="26"/>
      <c r="AM33" s="26"/>
      <c r="AN33" s="26"/>
      <c r="AO33" s="26"/>
      <c r="AP33" s="26"/>
      <c r="AQ33" s="26"/>
      <c r="AR33" s="25"/>
      <c r="AS33" s="26"/>
      <c r="AT33" s="26"/>
      <c r="AU33" s="26"/>
    </row>
    <row r="34" spans="1:47" s="8" customFormat="1" ht="13.5" customHeight="1" x14ac:dyDescent="0.25">
      <c r="A34" s="26"/>
      <c r="B34" s="197" t="s">
        <v>86</v>
      </c>
      <c r="C34" s="132"/>
      <c r="D34" s="132"/>
      <c r="E34" s="132"/>
      <c r="F34" s="133"/>
      <c r="G34" s="133"/>
      <c r="H34" s="133"/>
      <c r="I34" s="133"/>
      <c r="J34" s="172"/>
      <c r="K34" s="172"/>
      <c r="L34" s="172"/>
      <c r="M34" s="172"/>
      <c r="N34" s="172"/>
      <c r="O34" s="172"/>
      <c r="P34" s="204" t="s">
        <v>43</v>
      </c>
      <c r="Q34" s="133"/>
      <c r="R34" s="390" t="str">
        <f>CHOOSE($AO$56,$AO$51,$AO$52,$AO$53)</f>
        <v>Pounds per 100 sq ft</v>
      </c>
      <c r="S34" s="390"/>
      <c r="T34" s="390"/>
      <c r="U34" s="147"/>
      <c r="V34" s="112"/>
      <c r="W34" s="112"/>
      <c r="X34" s="112"/>
      <c r="Y34" s="28"/>
      <c r="Z34" s="26"/>
      <c r="AA34" s="26"/>
      <c r="AB34" s="26"/>
      <c r="AC34" s="26"/>
      <c r="AD34" s="26"/>
      <c r="AE34" s="26"/>
      <c r="AF34" s="26"/>
      <c r="AG34" s="26"/>
      <c r="AH34" s="26"/>
      <c r="AI34" s="26"/>
      <c r="AJ34" s="26"/>
      <c r="AK34" s="26"/>
      <c r="AL34" s="26"/>
      <c r="AM34" s="26"/>
      <c r="AN34" s="26"/>
      <c r="AO34" s="26"/>
      <c r="AP34" s="26"/>
      <c r="AQ34" s="26"/>
      <c r="AR34" s="25"/>
      <c r="AS34" s="26"/>
      <c r="AT34" s="26"/>
      <c r="AU34" s="26"/>
    </row>
    <row r="35" spans="1:47" s="8" customFormat="1" ht="13.5" customHeight="1" x14ac:dyDescent="0.25">
      <c r="A35" s="26"/>
      <c r="B35" s="198" t="s">
        <v>100</v>
      </c>
      <c r="C35" s="111"/>
      <c r="D35" s="111"/>
      <c r="E35" s="111"/>
      <c r="F35" s="112"/>
      <c r="G35" s="112"/>
      <c r="H35" s="112"/>
      <c r="I35" s="112"/>
      <c r="J35" s="153"/>
      <c r="K35" s="153"/>
      <c r="L35" s="153"/>
      <c r="M35" s="153"/>
      <c r="N35" s="153"/>
      <c r="O35" s="153"/>
      <c r="P35" s="205" t="s">
        <v>44</v>
      </c>
      <c r="Q35" s="248" t="s">
        <v>130</v>
      </c>
      <c r="R35" s="393"/>
      <c r="S35" s="394"/>
      <c r="T35" s="112"/>
      <c r="U35" s="147"/>
      <c r="V35" s="112"/>
      <c r="W35" s="112"/>
      <c r="X35" s="112"/>
      <c r="Y35" s="28"/>
      <c r="Z35" s="26"/>
      <c r="AA35" s="26"/>
      <c r="AB35" s="26"/>
      <c r="AC35" s="26"/>
      <c r="AD35" s="26"/>
      <c r="AE35" s="26"/>
      <c r="AF35" s="26"/>
      <c r="AG35" s="26"/>
      <c r="AH35" s="26"/>
      <c r="AI35" s="26"/>
      <c r="AJ35" s="26"/>
      <c r="AK35" s="26"/>
      <c r="AL35" s="26"/>
      <c r="AM35" s="26"/>
      <c r="AN35" s="26"/>
      <c r="AO35" s="26"/>
      <c r="AP35" s="26"/>
      <c r="AQ35" s="26"/>
      <c r="AR35" s="25"/>
      <c r="AS35" s="26"/>
      <c r="AT35" s="26"/>
      <c r="AU35" s="26"/>
    </row>
    <row r="36" spans="1:47" s="8" customFormat="1" ht="13.5" customHeight="1" x14ac:dyDescent="0.25">
      <c r="A36" s="26"/>
      <c r="B36" s="137"/>
      <c r="C36" s="111"/>
      <c r="D36" s="111"/>
      <c r="E36" s="111"/>
      <c r="F36" s="112"/>
      <c r="G36" s="112"/>
      <c r="H36" s="112"/>
      <c r="I36" s="112"/>
      <c r="J36" s="153"/>
      <c r="K36" s="153"/>
      <c r="L36" s="153"/>
      <c r="M36" s="153"/>
      <c r="N36" s="153"/>
      <c r="O36" s="153"/>
      <c r="P36" s="205" t="s">
        <v>45</v>
      </c>
      <c r="Q36" s="248" t="s">
        <v>131</v>
      </c>
      <c r="R36" s="393"/>
      <c r="S36" s="394"/>
      <c r="T36" s="112"/>
      <c r="U36" s="147"/>
      <c r="V36" s="112"/>
      <c r="W36" s="112"/>
      <c r="X36" s="112"/>
      <c r="Y36" s="28"/>
      <c r="Z36" s="26"/>
      <c r="AA36" s="26"/>
      <c r="AB36" s="26"/>
      <c r="AC36" s="26"/>
      <c r="AD36" s="26"/>
      <c r="AE36" s="26"/>
      <c r="AF36" s="26"/>
      <c r="AG36" s="26"/>
      <c r="AH36" s="26"/>
      <c r="AI36" s="26"/>
      <c r="AJ36" s="26"/>
      <c r="AK36" s="26"/>
      <c r="AL36" s="26"/>
      <c r="AM36" s="26"/>
      <c r="AN36" s="26"/>
      <c r="AO36" s="26"/>
      <c r="AP36" s="26"/>
      <c r="AQ36" s="26"/>
      <c r="AR36" s="25"/>
      <c r="AS36" s="26"/>
      <c r="AT36" s="26"/>
      <c r="AU36" s="26"/>
    </row>
    <row r="37" spans="1:47" s="8" customFormat="1" ht="13.5" customHeight="1" x14ac:dyDescent="0.25">
      <c r="A37" s="26"/>
      <c r="B37" s="137"/>
      <c r="C37" s="111"/>
      <c r="D37" s="111"/>
      <c r="E37" s="111"/>
      <c r="F37" s="112"/>
      <c r="G37" s="112"/>
      <c r="H37" s="112"/>
      <c r="I37" s="112"/>
      <c r="J37" s="153"/>
      <c r="K37" s="153"/>
      <c r="L37" s="153"/>
      <c r="M37" s="153"/>
      <c r="N37" s="153"/>
      <c r="O37" s="153"/>
      <c r="P37" s="205" t="s">
        <v>46</v>
      </c>
      <c r="Q37" s="248" t="s">
        <v>132</v>
      </c>
      <c r="R37" s="393"/>
      <c r="S37" s="394"/>
      <c r="T37" s="112"/>
      <c r="U37" s="147"/>
      <c r="V37" s="112"/>
      <c r="W37" s="112"/>
      <c r="X37" s="112"/>
      <c r="Y37" s="28"/>
      <c r="Z37" s="26"/>
      <c r="AA37" s="26"/>
      <c r="AB37" s="26"/>
      <c r="AC37" s="26"/>
      <c r="AD37" s="26"/>
      <c r="AE37" s="26"/>
      <c r="AF37" s="26"/>
      <c r="AG37" s="26"/>
      <c r="AH37" s="26"/>
      <c r="AI37" s="26"/>
      <c r="AJ37" s="26"/>
      <c r="AK37" s="26"/>
      <c r="AL37" s="26"/>
      <c r="AM37" s="26"/>
      <c r="AN37" s="26"/>
      <c r="AO37" s="26"/>
      <c r="AP37" s="26"/>
      <c r="AQ37" s="26"/>
      <c r="AR37" s="25"/>
      <c r="AS37" s="26"/>
      <c r="AT37" s="26"/>
      <c r="AU37" s="26"/>
    </row>
    <row r="38" spans="1:47" s="8" customFormat="1" ht="13.5" customHeight="1" x14ac:dyDescent="0.25">
      <c r="A38" s="26"/>
      <c r="B38" s="137"/>
      <c r="C38" s="111"/>
      <c r="D38" s="111"/>
      <c r="E38" s="111"/>
      <c r="F38" s="112"/>
      <c r="G38" s="112"/>
      <c r="H38" s="112"/>
      <c r="I38" s="112"/>
      <c r="J38" s="153"/>
      <c r="K38" s="153"/>
      <c r="L38" s="153"/>
      <c r="M38" s="153"/>
      <c r="N38" s="153"/>
      <c r="O38" s="153"/>
      <c r="P38" s="205" t="s">
        <v>47</v>
      </c>
      <c r="Q38" s="248" t="s">
        <v>133</v>
      </c>
      <c r="R38" s="393"/>
      <c r="S38" s="394"/>
      <c r="T38" s="112"/>
      <c r="U38" s="147"/>
      <c r="V38" s="112"/>
      <c r="W38" s="112"/>
      <c r="X38" s="112"/>
      <c r="Y38" s="28"/>
      <c r="Z38" s="26"/>
      <c r="AA38" s="26"/>
      <c r="AB38" s="26"/>
      <c r="AC38" s="26"/>
      <c r="AD38" s="26"/>
      <c r="AE38" s="26"/>
      <c r="AF38" s="26"/>
      <c r="AG38" s="26"/>
      <c r="AH38" s="26"/>
      <c r="AI38" s="26"/>
      <c r="AJ38" s="26"/>
      <c r="AK38" s="26"/>
      <c r="AL38" s="26"/>
      <c r="AM38" s="26"/>
      <c r="AN38" s="26"/>
      <c r="AO38" s="26"/>
      <c r="AP38" s="26"/>
      <c r="AQ38" s="26"/>
      <c r="AR38" s="25"/>
      <c r="AS38" s="26"/>
      <c r="AT38" s="26"/>
      <c r="AU38" s="26"/>
    </row>
    <row r="39" spans="1:47" s="8" customFormat="1" ht="13.5" customHeight="1" x14ac:dyDescent="0.2">
      <c r="A39" s="26"/>
      <c r="B39" s="137"/>
      <c r="C39" s="135"/>
      <c r="D39" s="135"/>
      <c r="E39" s="135"/>
      <c r="F39" s="136"/>
      <c r="G39" s="136"/>
      <c r="H39" s="136"/>
      <c r="I39" s="136"/>
      <c r="J39" s="173"/>
      <c r="K39" s="173"/>
      <c r="L39" s="173"/>
      <c r="M39" s="173"/>
      <c r="N39" s="173"/>
      <c r="O39" s="173"/>
      <c r="P39" s="136"/>
      <c r="Q39" s="136"/>
      <c r="R39" s="130"/>
      <c r="S39" s="130"/>
      <c r="T39" s="112"/>
      <c r="U39" s="147"/>
      <c r="V39" s="112"/>
      <c r="W39" s="112"/>
      <c r="X39" s="112"/>
      <c r="Y39" s="28"/>
      <c r="Z39" s="26"/>
      <c r="AA39" s="26"/>
      <c r="AB39" s="26"/>
      <c r="AC39" s="26"/>
      <c r="AD39" s="26"/>
      <c r="AE39" s="26"/>
      <c r="AF39" s="26"/>
      <c r="AG39" s="26"/>
      <c r="AH39" s="26"/>
      <c r="AI39" s="26"/>
      <c r="AJ39" s="26"/>
      <c r="AK39" s="26"/>
      <c r="AL39" s="26"/>
      <c r="AM39" s="26"/>
      <c r="AN39" s="26"/>
      <c r="AO39" s="26"/>
      <c r="AP39" s="26"/>
      <c r="AQ39" s="26"/>
      <c r="AR39" s="25"/>
      <c r="AS39" s="26"/>
      <c r="AT39" s="26"/>
      <c r="AU39" s="26"/>
    </row>
    <row r="40" spans="1:47" s="8" customFormat="1" ht="6" customHeight="1" x14ac:dyDescent="0.2">
      <c r="A40" s="26"/>
      <c r="B40" s="193"/>
      <c r="C40" s="111"/>
      <c r="D40" s="111"/>
      <c r="E40" s="111"/>
      <c r="F40" s="112"/>
      <c r="G40" s="112"/>
      <c r="H40" s="112"/>
      <c r="I40" s="112"/>
      <c r="J40" s="153"/>
      <c r="K40" s="153"/>
      <c r="L40" s="153"/>
      <c r="M40" s="153"/>
      <c r="N40" s="153"/>
      <c r="O40" s="153"/>
      <c r="P40" s="112"/>
      <c r="Q40" s="112"/>
      <c r="R40" s="70"/>
      <c r="S40" s="70"/>
      <c r="T40" s="133"/>
      <c r="U40" s="112"/>
      <c r="V40" s="112"/>
      <c r="W40" s="112"/>
      <c r="X40" s="112"/>
      <c r="Y40" s="28"/>
      <c r="Z40" s="26"/>
      <c r="AA40" s="26"/>
      <c r="AB40" s="26"/>
      <c r="AC40" s="26"/>
      <c r="AD40" s="26"/>
      <c r="AE40" s="26"/>
      <c r="AF40" s="26"/>
      <c r="AG40" s="26"/>
      <c r="AH40" s="26"/>
      <c r="AI40" s="26"/>
      <c r="AJ40" s="26"/>
      <c r="AK40" s="26"/>
      <c r="AL40" s="26"/>
      <c r="AM40" s="26"/>
      <c r="AN40" s="26"/>
      <c r="AO40" s="26"/>
      <c r="AP40" s="26"/>
      <c r="AQ40" s="26"/>
      <c r="AR40" s="25"/>
      <c r="AS40" s="26"/>
      <c r="AT40" s="26"/>
      <c r="AU40" s="26"/>
    </row>
    <row r="41" spans="1:47" s="8" customFormat="1" ht="13.5" customHeight="1" x14ac:dyDescent="0.2">
      <c r="A41" s="26"/>
      <c r="B41" s="196" t="s">
        <v>90</v>
      </c>
      <c r="C41" s="111"/>
      <c r="D41" s="111"/>
      <c r="E41" s="111"/>
      <c r="F41" s="112"/>
      <c r="G41" s="112"/>
      <c r="H41" s="112"/>
      <c r="I41" s="112"/>
      <c r="J41" s="153"/>
      <c r="K41" s="153"/>
      <c r="L41" s="153"/>
      <c r="M41" s="153"/>
      <c r="N41" s="153"/>
      <c r="O41" s="153"/>
      <c r="P41" s="112"/>
      <c r="Q41" s="112"/>
      <c r="R41" s="70"/>
      <c r="S41" s="70"/>
      <c r="T41" s="112"/>
      <c r="U41" s="112"/>
      <c r="V41" s="112"/>
      <c r="W41" s="112"/>
      <c r="X41" s="112"/>
      <c r="Y41" s="28"/>
      <c r="Z41" s="26"/>
      <c r="AA41" s="26"/>
      <c r="AB41" s="26"/>
      <c r="AC41" s="26"/>
      <c r="AD41" s="26"/>
      <c r="AE41" s="26"/>
      <c r="AF41" s="26"/>
      <c r="AG41" s="26"/>
      <c r="AH41" s="26"/>
      <c r="AI41" s="26"/>
      <c r="AJ41" s="26"/>
      <c r="AK41" s="26"/>
      <c r="AL41" s="26"/>
      <c r="AM41" s="26"/>
      <c r="AN41" s="26"/>
      <c r="AO41" s="26"/>
      <c r="AP41" s="26"/>
      <c r="AQ41" s="26"/>
      <c r="AR41" s="25"/>
      <c r="AS41" s="26"/>
      <c r="AT41" s="26"/>
      <c r="AU41" s="26"/>
    </row>
    <row r="42" spans="1:47" s="8" customFormat="1" ht="2.25" customHeight="1" x14ac:dyDescent="0.2">
      <c r="A42" s="26"/>
      <c r="B42" s="114"/>
      <c r="C42" s="114"/>
      <c r="D42" s="114"/>
      <c r="E42" s="114"/>
      <c r="F42" s="114"/>
      <c r="G42" s="114"/>
      <c r="H42" s="114"/>
      <c r="I42" s="114"/>
      <c r="J42" s="114"/>
      <c r="K42" s="114"/>
      <c r="L42" s="114"/>
      <c r="M42" s="114"/>
      <c r="N42" s="114"/>
      <c r="O42" s="114"/>
      <c r="P42" s="114"/>
      <c r="Q42" s="114"/>
      <c r="R42" s="114"/>
      <c r="S42" s="114"/>
      <c r="T42" s="114"/>
      <c r="U42" s="114"/>
      <c r="V42" s="114"/>
      <c r="W42" s="112"/>
      <c r="X42" s="112"/>
      <c r="Y42" s="28"/>
      <c r="Z42" s="26"/>
      <c r="AA42" s="26"/>
      <c r="AB42" s="26"/>
      <c r="AC42" s="26"/>
      <c r="AD42" s="26"/>
      <c r="AE42" s="26"/>
      <c r="AF42" s="26"/>
      <c r="AG42" s="26"/>
      <c r="AH42" s="26"/>
      <c r="AI42" s="26"/>
      <c r="AJ42" s="26"/>
      <c r="AK42" s="26"/>
      <c r="AL42" s="26"/>
      <c r="AM42" s="26"/>
      <c r="AN42" s="26"/>
      <c r="AO42" s="26"/>
      <c r="AP42" s="26"/>
      <c r="AQ42" s="26"/>
      <c r="AR42" s="25"/>
      <c r="AS42" s="26"/>
      <c r="AT42" s="26"/>
      <c r="AU42" s="26"/>
    </row>
    <row r="43" spans="1:47" s="8" customFormat="1" ht="13.5" customHeight="1" x14ac:dyDescent="0.2">
      <c r="A43" s="26"/>
      <c r="B43" s="404" t="s">
        <v>177</v>
      </c>
      <c r="C43" s="404"/>
      <c r="D43" s="404"/>
      <c r="E43" s="404"/>
      <c r="F43" s="404"/>
      <c r="G43" s="404"/>
      <c r="H43" s="404"/>
      <c r="I43" s="404"/>
      <c r="J43" s="404"/>
      <c r="K43" s="404"/>
      <c r="L43" s="404"/>
      <c r="M43" s="404"/>
      <c r="N43" s="404"/>
      <c r="O43" s="404"/>
      <c r="P43" s="404"/>
      <c r="Q43" s="404"/>
      <c r="R43" s="404"/>
      <c r="S43" s="404"/>
      <c r="T43" s="404"/>
      <c r="U43" s="404"/>
      <c r="V43" s="404"/>
      <c r="W43" s="404"/>
      <c r="X43" s="404"/>
      <c r="Y43" s="28"/>
      <c r="Z43" s="26"/>
      <c r="AA43" s="26"/>
      <c r="AB43" s="26"/>
      <c r="AC43" s="26"/>
      <c r="AD43" s="26"/>
      <c r="AE43" s="26"/>
      <c r="AF43" s="26"/>
      <c r="AG43" s="26"/>
      <c r="AH43" s="26"/>
      <c r="AI43" s="26"/>
      <c r="AJ43" s="26"/>
      <c r="AK43" s="26"/>
      <c r="AL43" s="26"/>
      <c r="AM43" s="26"/>
      <c r="AN43" s="26"/>
      <c r="AO43" s="26"/>
      <c r="AP43" s="26"/>
      <c r="AQ43" s="26"/>
      <c r="AR43" s="25"/>
      <c r="AS43" s="26"/>
      <c r="AT43" s="26"/>
      <c r="AU43" s="26"/>
    </row>
    <row r="44" spans="1:47" s="8" customFormat="1" ht="13.5" customHeight="1" x14ac:dyDescent="0.2">
      <c r="A44" s="26"/>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28"/>
      <c r="Z44" s="26"/>
      <c r="AA44" s="26"/>
      <c r="AB44" s="26"/>
      <c r="AC44" s="26"/>
      <c r="AD44" s="26"/>
      <c r="AE44" s="26"/>
      <c r="AF44" s="26"/>
      <c r="AG44" s="26"/>
      <c r="AH44" s="26"/>
      <c r="AI44" s="26"/>
      <c r="AJ44" s="26"/>
      <c r="AK44" s="26"/>
      <c r="AL44" s="26"/>
      <c r="AM44" s="26"/>
      <c r="AN44" s="26"/>
      <c r="AO44" s="26"/>
      <c r="AP44" s="26"/>
      <c r="AQ44" s="26"/>
      <c r="AR44" s="25"/>
      <c r="AS44" s="26"/>
      <c r="AT44" s="26"/>
      <c r="AU44" s="26"/>
    </row>
    <row r="45" spans="1:47" s="8" customFormat="1" ht="13.5" customHeight="1" x14ac:dyDescent="0.2">
      <c r="A45" s="26"/>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28"/>
      <c r="Z45" s="26"/>
      <c r="AA45" s="26"/>
      <c r="AB45" s="26"/>
      <c r="AC45" s="26"/>
      <c r="AD45" s="26"/>
      <c r="AE45" s="26"/>
      <c r="AF45" s="26"/>
      <c r="AG45" s="26"/>
      <c r="AH45" s="26"/>
      <c r="AI45" s="26"/>
      <c r="AJ45" s="26"/>
      <c r="AK45" s="26"/>
      <c r="AL45" s="26"/>
      <c r="AM45" s="26"/>
      <c r="AN45" s="26"/>
      <c r="AO45" s="26"/>
      <c r="AP45" s="26"/>
      <c r="AQ45" s="26"/>
      <c r="AR45" s="25"/>
      <c r="AS45" s="26"/>
      <c r="AT45" s="26"/>
      <c r="AU45" s="26"/>
    </row>
    <row r="46" spans="1:47" s="8" customFormat="1" ht="13.5" customHeight="1" x14ac:dyDescent="0.2">
      <c r="A46" s="26"/>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28"/>
      <c r="Z46" s="26"/>
      <c r="AA46" s="26"/>
      <c r="AB46" s="26"/>
      <c r="AC46" s="26"/>
      <c r="AD46" s="26"/>
      <c r="AE46" s="26"/>
      <c r="AF46" s="26"/>
      <c r="AG46" s="26"/>
      <c r="AH46" s="26"/>
      <c r="AI46" s="26"/>
      <c r="AJ46" s="26"/>
      <c r="AK46" s="26"/>
      <c r="AL46" s="26"/>
      <c r="AM46" s="26"/>
      <c r="AN46" s="26"/>
      <c r="AO46" s="26"/>
      <c r="AP46" s="26"/>
      <c r="AQ46" s="26"/>
      <c r="AR46" s="25"/>
      <c r="AS46" s="26"/>
      <c r="AT46" s="26"/>
      <c r="AU46" s="26"/>
    </row>
    <row r="47" spans="1:47" s="8" customFormat="1" ht="6" customHeight="1" x14ac:dyDescent="0.2">
      <c r="A47" s="2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8"/>
      <c r="Z47" s="26"/>
      <c r="AA47" s="26"/>
      <c r="AB47" s="26"/>
      <c r="AC47" s="26"/>
      <c r="AD47" s="26"/>
      <c r="AE47" s="26"/>
      <c r="AF47" s="26"/>
      <c r="AG47" s="26"/>
      <c r="AH47" s="26"/>
      <c r="AI47" s="26"/>
      <c r="AJ47" s="26"/>
      <c r="AK47" s="26"/>
      <c r="AL47" s="26"/>
      <c r="AM47" s="26"/>
      <c r="AN47" s="26"/>
      <c r="AO47" s="26"/>
      <c r="AP47" s="26"/>
      <c r="AQ47" s="26"/>
      <c r="AR47" s="25"/>
      <c r="AS47" s="26"/>
      <c r="AT47" s="26"/>
      <c r="AU47" s="26"/>
    </row>
    <row r="48" spans="1:47" ht="13.5" hidden="1" customHeight="1" x14ac:dyDescent="0.2">
      <c r="A48" s="33"/>
      <c r="B48" s="148"/>
      <c r="C48" s="149"/>
      <c r="D48" s="149"/>
      <c r="E48" s="149"/>
      <c r="F48" s="149"/>
      <c r="G48" s="149"/>
      <c r="H48" s="149"/>
      <c r="I48" s="150"/>
      <c r="J48" s="149"/>
      <c r="K48" s="149"/>
      <c r="L48" s="149"/>
      <c r="M48" s="149"/>
      <c r="N48" s="149"/>
      <c r="O48" s="149"/>
      <c r="P48" s="149"/>
      <c r="Q48" s="382"/>
      <c r="R48" s="382"/>
      <c r="S48" s="151"/>
      <c r="T48" s="152"/>
      <c r="U48" s="153"/>
      <c r="V48" s="32"/>
      <c r="W48" s="32"/>
      <c r="X48" s="32"/>
      <c r="Y48" s="32"/>
      <c r="Z48" s="25"/>
    </row>
    <row r="49" spans="1:48" s="1" customFormat="1" ht="14.25" hidden="1" customHeight="1" x14ac:dyDescent="0.2">
      <c r="A49" s="32"/>
      <c r="B49" s="154"/>
      <c r="C49" s="149"/>
      <c r="D49" s="149"/>
      <c r="E49" s="149"/>
      <c r="F49" s="149"/>
      <c r="G49" s="149"/>
      <c r="H49" s="149"/>
      <c r="I49" s="149"/>
      <c r="J49" s="149"/>
      <c r="K49" s="149"/>
      <c r="L49" s="149"/>
      <c r="M49" s="149"/>
      <c r="N49" s="149"/>
      <c r="O49" s="149"/>
      <c r="P49" s="149"/>
      <c r="Q49" s="149"/>
      <c r="R49" s="155"/>
      <c r="S49" s="155"/>
      <c r="T49" s="149"/>
      <c r="U49" s="149"/>
      <c r="V49" s="32"/>
      <c r="W49" s="32"/>
      <c r="X49" s="32"/>
      <c r="Y49" s="32"/>
      <c r="Z49" s="34"/>
      <c r="AA49" s="34"/>
      <c r="AB49" s="34"/>
      <c r="AC49" s="34"/>
      <c r="AD49" s="34"/>
      <c r="AE49" s="34"/>
      <c r="AF49" s="35">
        <v>1</v>
      </c>
      <c r="AG49" s="36">
        <v>2</v>
      </c>
      <c r="AH49" s="37"/>
      <c r="AI49" s="37"/>
      <c r="AJ49" s="37"/>
      <c r="AK49" s="34"/>
      <c r="AL49" s="34"/>
      <c r="AM49" s="34"/>
      <c r="AN49" s="34"/>
      <c r="AO49" s="34"/>
      <c r="AP49" s="34"/>
      <c r="AQ49" s="34"/>
      <c r="AR49" s="38"/>
      <c r="AS49" s="34"/>
      <c r="AT49" s="34"/>
      <c r="AU49" s="34"/>
    </row>
    <row r="50" spans="1:48" ht="13.5" hidden="1" customHeight="1" x14ac:dyDescent="0.2">
      <c r="A50" s="32"/>
      <c r="B50" s="155"/>
      <c r="C50" s="156"/>
      <c r="D50" s="156"/>
      <c r="E50" s="156"/>
      <c r="F50" s="156"/>
      <c r="G50" s="149"/>
      <c r="H50" s="149"/>
      <c r="I50" s="157"/>
      <c r="J50" s="157"/>
      <c r="K50" s="157"/>
      <c r="L50" s="157"/>
      <c r="M50" s="157"/>
      <c r="N50" s="157"/>
      <c r="O50" s="157"/>
      <c r="P50" s="158"/>
      <c r="Q50" s="157"/>
      <c r="R50" s="159"/>
      <c r="S50" s="155"/>
      <c r="T50" s="160"/>
      <c r="U50" s="32"/>
      <c r="V50" s="32"/>
      <c r="W50" s="32"/>
      <c r="X50" s="32"/>
      <c r="Y50" s="32"/>
      <c r="Z50" s="39" t="s">
        <v>20</v>
      </c>
      <c r="AA50" s="39" t="s">
        <v>21</v>
      </c>
      <c r="AB50" s="40" t="s">
        <v>19</v>
      </c>
      <c r="AC50" s="40"/>
      <c r="AD50" s="39"/>
      <c r="AE50" s="41" t="s">
        <v>41</v>
      </c>
      <c r="AF50" s="39" t="s">
        <v>26</v>
      </c>
      <c r="AG50" s="387" t="s">
        <v>34</v>
      </c>
      <c r="AH50" s="387"/>
      <c r="AI50" s="387"/>
      <c r="AJ50" s="387"/>
      <c r="AK50" s="41" t="s">
        <v>40</v>
      </c>
      <c r="AL50" s="41" t="s">
        <v>48</v>
      </c>
      <c r="AM50" s="41"/>
      <c r="AO50" s="41" t="s">
        <v>39</v>
      </c>
      <c r="AP50" s="41"/>
    </row>
    <row r="51" spans="1:48" ht="13.5" hidden="1" customHeight="1" x14ac:dyDescent="0.2">
      <c r="A51" s="42"/>
      <c r="B51" s="161"/>
      <c r="C51" s="386"/>
      <c r="D51" s="386"/>
      <c r="E51" s="386"/>
      <c r="F51" s="386"/>
      <c r="G51" s="386"/>
      <c r="H51" s="162"/>
      <c r="I51" s="163"/>
      <c r="J51" s="163"/>
      <c r="K51" s="163"/>
      <c r="L51" s="163"/>
      <c r="M51" s="163"/>
      <c r="N51" s="163"/>
      <c r="O51" s="163"/>
      <c r="P51" s="162"/>
      <c r="Q51" s="163"/>
      <c r="R51" s="388"/>
      <c r="S51" s="388"/>
      <c r="T51" s="160"/>
      <c r="U51" s="32"/>
      <c r="V51" s="32"/>
      <c r="W51" s="32"/>
      <c r="X51" s="32"/>
      <c r="Y51" s="32"/>
      <c r="Z51" s="23">
        <f>R35</f>
        <v>0</v>
      </c>
      <c r="AA51" s="43">
        <f>CHOOSE($AO$56,$AP$51,$AP$52,$AP$53)</f>
        <v>100</v>
      </c>
      <c r="AB51" s="23">
        <f>(Z51/AA51)*AC16</f>
        <v>0</v>
      </c>
      <c r="AE51" s="23" t="s">
        <v>27</v>
      </c>
      <c r="AF51" s="23">
        <v>16</v>
      </c>
      <c r="AG51" s="23">
        <v>1</v>
      </c>
      <c r="AK51" s="27" t="s">
        <v>37</v>
      </c>
      <c r="AL51" s="27" t="s">
        <v>49</v>
      </c>
      <c r="AM51" s="29" t="s">
        <v>68</v>
      </c>
      <c r="AN51" s="26" t="s">
        <v>42</v>
      </c>
      <c r="AO51" s="27" t="s">
        <v>10</v>
      </c>
      <c r="AP51" s="27">
        <v>100</v>
      </c>
    </row>
    <row r="52" spans="1:48" ht="13.5" hidden="1" customHeight="1" x14ac:dyDescent="0.2">
      <c r="A52" s="44"/>
      <c r="B52" s="161"/>
      <c r="C52" s="386"/>
      <c r="D52" s="386"/>
      <c r="E52" s="386"/>
      <c r="F52" s="386"/>
      <c r="G52" s="386"/>
      <c r="H52" s="162"/>
      <c r="I52" s="163"/>
      <c r="J52" s="163"/>
      <c r="K52" s="163"/>
      <c r="L52" s="163"/>
      <c r="M52" s="163"/>
      <c r="N52" s="163"/>
      <c r="O52" s="163"/>
      <c r="P52" s="162"/>
      <c r="Q52" s="163"/>
      <c r="R52" s="388"/>
      <c r="S52" s="388"/>
      <c r="T52" s="32"/>
      <c r="U52" s="32"/>
      <c r="V52" s="32"/>
      <c r="W52" s="32"/>
      <c r="X52" s="32"/>
      <c r="Y52" s="32"/>
      <c r="Z52" s="23">
        <f>R36</f>
        <v>0</v>
      </c>
      <c r="AA52" s="43">
        <f t="shared" ref="AA52:AA54" si="0">CHOOSE($AO$56,$AP$51,$AP$52,$AP$53)</f>
        <v>100</v>
      </c>
      <c r="AB52" s="23">
        <f>(Z52/AA52)*AC16</f>
        <v>0</v>
      </c>
      <c r="AE52" s="23" t="s">
        <v>28</v>
      </c>
      <c r="AF52" s="23">
        <v>1</v>
      </c>
      <c r="AG52" s="23">
        <v>1</v>
      </c>
      <c r="AK52" s="27" t="s">
        <v>36</v>
      </c>
      <c r="AL52" s="27" t="s">
        <v>50</v>
      </c>
      <c r="AM52" s="27" t="s">
        <v>25</v>
      </c>
      <c r="AN52" s="45"/>
      <c r="AO52" s="27" t="s">
        <v>16</v>
      </c>
      <c r="AP52" s="27">
        <v>1000</v>
      </c>
    </row>
    <row r="53" spans="1:48" ht="13.5" hidden="1" customHeight="1" x14ac:dyDescent="0.2">
      <c r="A53" s="44"/>
      <c r="B53" s="161"/>
      <c r="C53" s="386"/>
      <c r="D53" s="386"/>
      <c r="E53" s="386"/>
      <c r="F53" s="386"/>
      <c r="G53" s="386"/>
      <c r="H53" s="162"/>
      <c r="I53" s="163"/>
      <c r="J53" s="163"/>
      <c r="K53" s="163"/>
      <c r="L53" s="163"/>
      <c r="M53" s="163"/>
      <c r="N53" s="163"/>
      <c r="O53" s="163"/>
      <c r="P53" s="162"/>
      <c r="Q53" s="163"/>
      <c r="R53" s="388"/>
      <c r="S53" s="388"/>
      <c r="T53" s="32"/>
      <c r="U53" s="32"/>
      <c r="V53" s="32"/>
      <c r="W53" s="32"/>
      <c r="X53" s="32"/>
      <c r="Y53" s="32"/>
      <c r="Z53" s="23">
        <f>R37</f>
        <v>0</v>
      </c>
      <c r="AA53" s="43">
        <f t="shared" si="0"/>
        <v>100</v>
      </c>
      <c r="AB53" s="23">
        <f>(Z53/AA53)*AC16</f>
        <v>0</v>
      </c>
      <c r="AE53" s="23" t="s">
        <v>29</v>
      </c>
      <c r="AF53" s="23">
        <v>5.0000000000000001E-4</v>
      </c>
      <c r="AG53" s="23">
        <v>1</v>
      </c>
      <c r="AI53" s="46"/>
      <c r="AK53" s="27"/>
      <c r="AL53" s="27"/>
      <c r="AM53" s="27"/>
      <c r="AN53" s="45"/>
      <c r="AO53" s="27" t="s">
        <v>12</v>
      </c>
      <c r="AP53" s="27">
        <v>43560</v>
      </c>
    </row>
    <row r="54" spans="1:48" ht="13.5" hidden="1" customHeight="1" x14ac:dyDescent="0.2">
      <c r="A54" s="47"/>
      <c r="B54" s="161"/>
      <c r="C54" s="386"/>
      <c r="D54" s="386"/>
      <c r="E54" s="386"/>
      <c r="F54" s="386"/>
      <c r="G54" s="386"/>
      <c r="H54" s="162"/>
      <c r="I54" s="163"/>
      <c r="J54" s="163"/>
      <c r="K54" s="163"/>
      <c r="L54" s="163"/>
      <c r="M54" s="163"/>
      <c r="N54" s="163"/>
      <c r="O54" s="163"/>
      <c r="P54" s="162"/>
      <c r="Q54" s="163"/>
      <c r="R54" s="389"/>
      <c r="S54" s="389"/>
      <c r="T54" s="32"/>
      <c r="U54" s="32"/>
      <c r="V54" s="32"/>
      <c r="W54" s="32"/>
      <c r="X54" s="32"/>
      <c r="Y54" s="32"/>
      <c r="Z54" s="23">
        <f>R38</f>
        <v>0</v>
      </c>
      <c r="AA54" s="43">
        <f t="shared" si="0"/>
        <v>100</v>
      </c>
      <c r="AB54" s="23">
        <f>(Z54/AA54)*AC16</f>
        <v>0</v>
      </c>
      <c r="AD54" s="23" t="s">
        <v>57</v>
      </c>
      <c r="AE54" s="23" t="s">
        <v>55</v>
      </c>
      <c r="AF54" s="23">
        <v>32</v>
      </c>
      <c r="AG54" s="23">
        <v>0</v>
      </c>
    </row>
    <row r="55" spans="1:48" ht="15.75" hidden="1" customHeight="1" x14ac:dyDescent="0.2">
      <c r="A55" s="47"/>
      <c r="B55" s="163"/>
      <c r="C55" s="162"/>
      <c r="D55" s="162"/>
      <c r="E55" s="162"/>
      <c r="F55" s="162"/>
      <c r="G55" s="162"/>
      <c r="H55" s="162"/>
      <c r="I55" s="164"/>
      <c r="J55" s="163"/>
      <c r="K55" s="163"/>
      <c r="L55" s="163"/>
      <c r="M55" s="163"/>
      <c r="N55" s="163"/>
      <c r="O55" s="163"/>
      <c r="P55" s="162"/>
      <c r="Q55" s="163"/>
      <c r="R55" s="165"/>
      <c r="S55" s="166"/>
      <c r="T55" s="25"/>
      <c r="U55" s="25"/>
      <c r="V55" s="25"/>
      <c r="W55" s="25"/>
      <c r="X55" s="25"/>
      <c r="Y55" s="25"/>
      <c r="AE55" s="23" t="s">
        <v>30</v>
      </c>
      <c r="AF55" s="23">
        <v>2</v>
      </c>
      <c r="AG55" s="23">
        <v>0</v>
      </c>
      <c r="AK55" s="48" t="s">
        <v>38</v>
      </c>
      <c r="AL55" s="48"/>
      <c r="AM55" s="48"/>
      <c r="AO55" s="48" t="s">
        <v>38</v>
      </c>
      <c r="AP55" s="48"/>
    </row>
    <row r="56" spans="1:48" ht="15.75" hidden="1" customHeight="1" x14ac:dyDescent="0.2">
      <c r="A56" s="47"/>
      <c r="B56" s="163"/>
      <c r="C56" s="162"/>
      <c r="D56" s="162"/>
      <c r="E56" s="162"/>
      <c r="F56" s="162"/>
      <c r="G56" s="162"/>
      <c r="H56" s="162"/>
      <c r="I56" s="164"/>
      <c r="J56" s="392" t="s">
        <v>51</v>
      </c>
      <c r="K56" s="392"/>
      <c r="L56" s="392"/>
      <c r="M56" s="392"/>
      <c r="N56" s="167"/>
      <c r="O56" s="167"/>
      <c r="P56" s="162"/>
      <c r="Q56" s="163"/>
      <c r="R56" s="165"/>
      <c r="S56" s="165"/>
      <c r="T56" s="25"/>
      <c r="U56" s="25"/>
      <c r="V56" s="25"/>
      <c r="W56" s="25"/>
      <c r="X56" s="25"/>
      <c r="Y56" s="25"/>
      <c r="AE56" s="23" t="s">
        <v>31</v>
      </c>
      <c r="AF56" s="23">
        <v>1</v>
      </c>
      <c r="AG56" s="23">
        <v>0</v>
      </c>
      <c r="AK56" s="7">
        <v>1</v>
      </c>
      <c r="AO56" s="7">
        <v>1</v>
      </c>
    </row>
    <row r="57" spans="1:48" ht="7.5" hidden="1" customHeight="1" x14ac:dyDescent="0.2">
      <c r="A57" s="32"/>
      <c r="B57" s="32"/>
      <c r="C57" s="32"/>
      <c r="D57" s="32"/>
      <c r="E57" s="32"/>
      <c r="F57" s="32"/>
      <c r="G57" s="32"/>
      <c r="H57" s="32"/>
      <c r="I57" s="32"/>
      <c r="J57" s="392"/>
      <c r="K57" s="392"/>
      <c r="L57" s="392"/>
      <c r="M57" s="392"/>
      <c r="N57" s="32"/>
      <c r="O57" s="32"/>
      <c r="P57" s="32"/>
      <c r="Q57" s="25"/>
      <c r="R57" s="25"/>
      <c r="S57" s="25"/>
      <c r="T57" s="25"/>
      <c r="U57" s="25"/>
      <c r="V57" s="25"/>
      <c r="W57" s="25"/>
      <c r="X57" s="25"/>
      <c r="Y57" s="25"/>
      <c r="Z57" s="25"/>
      <c r="AA57" s="25"/>
      <c r="AB57" s="25"/>
      <c r="AE57" s="23" t="s">
        <v>32</v>
      </c>
      <c r="AF57" s="23">
        <v>0.5</v>
      </c>
      <c r="AG57" s="23">
        <v>0</v>
      </c>
    </row>
    <row r="58" spans="1:48" ht="14.25" customHeight="1" x14ac:dyDescent="0.2">
      <c r="A58" s="31"/>
      <c r="B58" s="115" t="str">
        <f>IF(P10=0,"  ",P10)</f>
        <v xml:space="preserve">  </v>
      </c>
      <c r="C58" s="70" t="s">
        <v>72</v>
      </c>
      <c r="D58" s="70"/>
      <c r="E58" s="70"/>
      <c r="F58" s="365">
        <f ca="1">TODAY()</f>
        <v>41365</v>
      </c>
      <c r="G58" s="366"/>
      <c r="H58" s="366"/>
      <c r="I58" s="366"/>
      <c r="J58" s="116"/>
      <c r="K58" s="116"/>
      <c r="L58" s="116"/>
      <c r="M58" s="116"/>
      <c r="N58" s="70"/>
      <c r="O58" s="70"/>
      <c r="P58" s="70"/>
      <c r="Q58" s="24"/>
      <c r="R58" s="24"/>
      <c r="S58" s="24"/>
      <c r="T58" s="24"/>
      <c r="U58" s="24"/>
      <c r="V58" s="24"/>
      <c r="W58" s="24"/>
      <c r="X58" s="24"/>
      <c r="Y58" s="25"/>
      <c r="Z58" s="25"/>
      <c r="AA58" s="25"/>
      <c r="AB58" s="25"/>
      <c r="AE58" s="23" t="s">
        <v>33</v>
      </c>
      <c r="AF58" s="23">
        <v>0.125</v>
      </c>
      <c r="AG58" s="23">
        <v>0</v>
      </c>
    </row>
    <row r="59" spans="1:48" ht="14.25" customHeight="1" x14ac:dyDescent="0.2">
      <c r="A59" s="49"/>
      <c r="B59" s="367" t="s">
        <v>14</v>
      </c>
      <c r="C59" s="370" t="s">
        <v>13</v>
      </c>
      <c r="D59" s="370"/>
      <c r="E59" s="370"/>
      <c r="F59" s="370"/>
      <c r="G59" s="370"/>
      <c r="H59" s="370"/>
      <c r="I59" s="370"/>
      <c r="J59" s="50" t="s">
        <v>0</v>
      </c>
      <c r="K59" s="50" t="s">
        <v>18</v>
      </c>
      <c r="L59" s="50" t="s">
        <v>17</v>
      </c>
      <c r="M59" s="50" t="s">
        <v>8</v>
      </c>
      <c r="N59" s="371" t="s">
        <v>15</v>
      </c>
      <c r="O59" s="372" t="s">
        <v>22</v>
      </c>
      <c r="P59" s="51" t="str">
        <f>CHOOSE(AE62,AE51,AE52,AE53,AE54,AE55,AE56,AE57,AE58)</f>
        <v>Pounds</v>
      </c>
      <c r="Q59" s="373" t="s">
        <v>85</v>
      </c>
      <c r="R59" s="374"/>
      <c r="S59" s="374"/>
      <c r="T59" s="375"/>
      <c r="U59" s="395" t="s">
        <v>84</v>
      </c>
      <c r="V59" s="396"/>
      <c r="W59" s="396"/>
      <c r="X59" s="397"/>
      <c r="Y59" s="52"/>
    </row>
    <row r="60" spans="1:48" ht="14.25" customHeight="1" x14ac:dyDescent="0.2">
      <c r="A60" s="49"/>
      <c r="B60" s="368"/>
      <c r="C60" s="370"/>
      <c r="D60" s="370"/>
      <c r="E60" s="370"/>
      <c r="F60" s="370"/>
      <c r="G60" s="370"/>
      <c r="H60" s="370"/>
      <c r="I60" s="370"/>
      <c r="J60" s="50"/>
      <c r="K60" s="50"/>
      <c r="L60" s="50"/>
      <c r="M60" s="50"/>
      <c r="N60" s="371"/>
      <c r="O60" s="372"/>
      <c r="P60" s="188" t="s">
        <v>56</v>
      </c>
      <c r="Q60" s="376"/>
      <c r="R60" s="377"/>
      <c r="S60" s="377"/>
      <c r="T60" s="378"/>
      <c r="U60" s="398"/>
      <c r="V60" s="399"/>
      <c r="W60" s="399"/>
      <c r="X60" s="400"/>
      <c r="Y60" s="52"/>
      <c r="AB60" s="23" t="s">
        <v>73</v>
      </c>
      <c r="AD60" s="23">
        <f>INDEX($AF$51:$AG$58,$AE$62,1)</f>
        <v>1</v>
      </c>
    </row>
    <row r="61" spans="1:48" ht="14.25" customHeight="1" x14ac:dyDescent="0.2">
      <c r="A61" s="49"/>
      <c r="B61" s="368"/>
      <c r="C61" s="370"/>
      <c r="D61" s="370"/>
      <c r="E61" s="370"/>
      <c r="F61" s="370"/>
      <c r="G61" s="370"/>
      <c r="H61" s="370"/>
      <c r="I61" s="370"/>
      <c r="J61" s="50"/>
      <c r="K61" s="50"/>
      <c r="L61" s="50"/>
      <c r="M61" s="50"/>
      <c r="N61" s="371"/>
      <c r="O61" s="372"/>
      <c r="P61" s="53">
        <f>CHOOSE($AK$56,$AA$16,$AA$17/43560)</f>
        <v>0</v>
      </c>
      <c r="Q61" s="379" t="str">
        <f>P59</f>
        <v>Pounds</v>
      </c>
      <c r="R61" s="380"/>
      <c r="S61" s="380"/>
      <c r="T61" s="381"/>
      <c r="U61" s="401" t="str">
        <f>P59</f>
        <v>Pounds</v>
      </c>
      <c r="V61" s="402"/>
      <c r="W61" s="402"/>
      <c r="X61" s="403"/>
      <c r="Y61" s="52"/>
      <c r="AB61" s="23" t="s">
        <v>71</v>
      </c>
      <c r="AD61" s="23">
        <f>INDEX($AF$51:$AG$58,$AE$62,2)</f>
        <v>1</v>
      </c>
      <c r="AE61" s="48" t="s">
        <v>38</v>
      </c>
      <c r="AV61" s="3"/>
    </row>
    <row r="62" spans="1:48" ht="14.25" customHeight="1" x14ac:dyDescent="0.2">
      <c r="A62" s="54"/>
      <c r="B62" s="369"/>
      <c r="C62" s="55" t="s">
        <v>0</v>
      </c>
      <c r="D62" s="56" t="s">
        <v>7</v>
      </c>
      <c r="E62" s="55" t="s">
        <v>18</v>
      </c>
      <c r="F62" s="56" t="s">
        <v>7</v>
      </c>
      <c r="G62" s="55" t="s">
        <v>17</v>
      </c>
      <c r="H62" s="56" t="s">
        <v>7</v>
      </c>
      <c r="I62" s="55" t="s">
        <v>8</v>
      </c>
      <c r="J62" s="57">
        <f>$R$35</f>
        <v>0</v>
      </c>
      <c r="K62" s="57">
        <f>$R$36</f>
        <v>0</v>
      </c>
      <c r="L62" s="57">
        <f>$R$37</f>
        <v>0</v>
      </c>
      <c r="M62" s="57">
        <f>$R$38</f>
        <v>0</v>
      </c>
      <c r="N62" s="58" t="str">
        <f>CHOOSE($AO$56,$AO$51,$AO$52,$AO$53)</f>
        <v>Pounds per 100 sq ft</v>
      </c>
      <c r="O62" s="59">
        <f>AC16</f>
        <v>0</v>
      </c>
      <c r="P62" s="60" t="str">
        <f>CHOOSE($AK$56,$AK$51,$AK$52)</f>
        <v>Square Feet</v>
      </c>
      <c r="Q62" s="61" t="s">
        <v>9</v>
      </c>
      <c r="R62" s="55" t="s">
        <v>18</v>
      </c>
      <c r="S62" s="55" t="s">
        <v>17</v>
      </c>
      <c r="T62" s="174" t="s">
        <v>8</v>
      </c>
      <c r="U62" s="61" t="s">
        <v>9</v>
      </c>
      <c r="V62" s="55" t="s">
        <v>18</v>
      </c>
      <c r="W62" s="55" t="s">
        <v>17</v>
      </c>
      <c r="X62" s="55" t="s">
        <v>8</v>
      </c>
      <c r="Y62" s="62"/>
      <c r="AE62" s="7">
        <v>2</v>
      </c>
      <c r="AG62" s="63" t="s">
        <v>69</v>
      </c>
      <c r="AH62" s="64"/>
      <c r="AI62" s="64"/>
      <c r="AJ62" s="64"/>
      <c r="AK62" s="64"/>
    </row>
    <row r="63" spans="1:48" ht="14.25" x14ac:dyDescent="0.2">
      <c r="A63" s="65"/>
      <c r="B63" s="340" t="s">
        <v>4</v>
      </c>
      <c r="C63" s="17">
        <v>46</v>
      </c>
      <c r="D63" s="66" t="s">
        <v>7</v>
      </c>
      <c r="E63" s="17">
        <v>0</v>
      </c>
      <c r="F63" s="66" t="s">
        <v>7</v>
      </c>
      <c r="G63" s="17">
        <v>0</v>
      </c>
      <c r="H63" s="66" t="s">
        <v>7</v>
      </c>
      <c r="I63" s="339">
        <v>0</v>
      </c>
      <c r="J63" s="23">
        <f>IF(C63=0,"",($J$62/C63)*100)</f>
        <v>0</v>
      </c>
      <c r="K63" s="23" t="str">
        <f>IF(E63=0,"",($K$62/E63)*100)</f>
        <v/>
      </c>
      <c r="L63" s="23" t="str">
        <f>IF(G63=0,"",($L$62/G63)*100)</f>
        <v/>
      </c>
      <c r="M63" s="23" t="str">
        <f>IF(I63=0,"",($M$62/I63)*100)</f>
        <v/>
      </c>
      <c r="N63" s="106">
        <f t="shared" ref="N63:N72" si="1">MAX(J63:M63)</f>
        <v>0</v>
      </c>
      <c r="O63" s="67">
        <f t="shared" ref="O63:O72" si="2">+(N63/$AA$51)*$AC$16</f>
        <v>0</v>
      </c>
      <c r="P63" s="68">
        <f>IF($AD$61=1,(N63/$AA$51)*$AC$16*$AD$60,IF(AG63=0, "  ", (N63/$AA$51)*$AC$16*$AD$60*AG63))</f>
        <v>0</v>
      </c>
      <c r="Q63" s="175">
        <f>IF($AD$61=1,(((C63/100)*O63)-$AB$51)*$AD$60,IF(AG63=0, "  ", (((C63/100)*O63)-$AB$51)*$AD$60*AG63))</f>
        <v>0</v>
      </c>
      <c r="R63" s="176">
        <f>IF($AD$61=1,(((E63/100)*O63)-$AB$52)*$AD$60,IF(AG63=0, "  ", (((E63/100)*O63)-$AB$52)*$AD$60*AG63))</f>
        <v>0</v>
      </c>
      <c r="S63" s="177">
        <f>IF($AD$61=1,(((G63/100)*O63)-$AB$53)*$AD$60,IF(AG63=0, "  ", (((G63/100)*O63)-$AB$53)*$AD$60*AG63))</f>
        <v>0</v>
      </c>
      <c r="T63" s="178">
        <f>IF($AD$61=1,(((I63/100)*O63)-$AB$54)*$AD$60,IF(AG63=0, "  ", (((I63/100)*O63)-$AB$54)*$AD$60*AG63))</f>
        <v>0</v>
      </c>
      <c r="U63" s="179">
        <f>IF($AD$61=1,(((C63/100)*O63)-$AB$51)*$AD$60,IF(AG63=0, "  ", (((C63/100)*O63)-$AB$51)*$AD$60*AG63))</f>
        <v>0</v>
      </c>
      <c r="V63" s="181">
        <f>IF($AD$61=1,(((E63/100)*O63)-$AB$52)*$AD$60,IF(AG63=0, "  ", (((E63/100)*O63)-$AB$52)*$AD$60*AG63))</f>
        <v>0</v>
      </c>
      <c r="W63" s="181">
        <f>IF($AD$61=1,(((G63/100)*O63)-$AB$53)*$AD$60,IF(AG63=0, "  ", (((G63/100)*O63)-$AB$53)*$AD$60*AG63))</f>
        <v>0</v>
      </c>
      <c r="X63" s="349">
        <f>IF($AD$61=1,(((I63/100)*O63)-$AB$53)*$AD$60,IF(AH63=0, "  ", (((I63/100)*O63)-$AB$53)*$AD$60*AH63))</f>
        <v>0</v>
      </c>
      <c r="Y63" s="69"/>
      <c r="Z63" s="70"/>
      <c r="AA63" s="70"/>
      <c r="AG63" s="23">
        <v>1.3</v>
      </c>
    </row>
    <row r="64" spans="1:48" ht="14.25" x14ac:dyDescent="0.2">
      <c r="A64" s="27"/>
      <c r="B64" s="14" t="s">
        <v>5</v>
      </c>
      <c r="C64" s="9">
        <v>21</v>
      </c>
      <c r="D64" s="71" t="s">
        <v>7</v>
      </c>
      <c r="E64" s="9">
        <v>0</v>
      </c>
      <c r="F64" s="71" t="s">
        <v>7</v>
      </c>
      <c r="G64" s="9">
        <v>0</v>
      </c>
      <c r="H64" s="71" t="s">
        <v>7</v>
      </c>
      <c r="I64" s="20">
        <v>24</v>
      </c>
      <c r="J64" s="23">
        <f t="shared" ref="J64:J91" si="3">IF(C64=0,"",($J$62/C64)*100)</f>
        <v>0</v>
      </c>
      <c r="K64" s="23" t="str">
        <f t="shared" ref="K64:K91" si="4">IF(E64=0,"",($K$62/E64)*100)</f>
        <v/>
      </c>
      <c r="L64" s="23" t="str">
        <f t="shared" ref="L64:L91" si="5">IF(G64=0,"",($L$62/G64)*100)</f>
        <v/>
      </c>
      <c r="M64" s="23">
        <f t="shared" ref="M64:M91" si="6">IF(I64=0,"",($M$62/I64)*100)</f>
        <v>0</v>
      </c>
      <c r="N64" s="107">
        <f t="shared" si="1"/>
        <v>0</v>
      </c>
      <c r="O64" s="73">
        <f t="shared" si="2"/>
        <v>0</v>
      </c>
      <c r="P64" s="74">
        <f t="shared" ref="P64:P83" si="7">IF($AD$61=1,(N64/$AA$51)*$AC$16*$AD$60,IF(AG64=0, "  ", (N64/$AA$51)*$AC$16*$AD$60*AG64))</f>
        <v>0</v>
      </c>
      <c r="Q64" s="175">
        <f t="shared" ref="Q64:Q95" si="8">IF($AD$61=1,(((C64/100)*O64)-$AB$51)*$AD$60,IF(AG64=0, "  ", (((C64/100)*O64)-$AB$51)*$AD$60*AG64))</f>
        <v>0</v>
      </c>
      <c r="R64" s="176">
        <f t="shared" ref="R64:R95" si="9">IF($AD$61=1,(((E64/100)*O64)-$AB$52)*$AD$60,IF(AG64=0, "  ", (((E64/100)*O64)-$AB$52)*$AD$60*AG64))</f>
        <v>0</v>
      </c>
      <c r="S64" s="177">
        <f t="shared" ref="S64:S95" si="10">IF($AD$61=1,(((G64/100)*O64)-$AB$53)*$AD$60,IF(AG64=0, "  ", (((G64/100)*O64)-$AB$53)*$AD$60*AG64))</f>
        <v>0</v>
      </c>
      <c r="T64" s="180">
        <f t="shared" ref="T64:T95" si="11">IF($AD$61=1,(((I64/100)*O64)-$AB$54)*$AD$60,IF(AG64=0, "  ", (((I64/100)*O64)-$AB$54)*$AD$60*AG64))</f>
        <v>0</v>
      </c>
      <c r="U64" s="179">
        <f t="shared" ref="U64:U95" si="12">IF($AD$61=1,(((C64/100)*O64)-$AB$51)*$AD$60,IF(AG64=0, "  ", (((C64/100)*O64)-$AB$51)*$AD$60*AG64))</f>
        <v>0</v>
      </c>
      <c r="V64" s="181">
        <f t="shared" ref="V64:V95" si="13">IF($AD$61=1,(((E64/100)*O64)-$AB$52)*$AD$60,IF(AG64=0, "  ", (((E64/100)*O64)-$AB$52)*$AD$60*AG64))</f>
        <v>0</v>
      </c>
      <c r="W64" s="237">
        <f>IF($AD$61=1,(((G64/100)*O64)-$AB$53)*$AD$60,IF(AG64=0, "  ", (((G64/100)*O64)-$AB$53)*$AD$60*AG64))</f>
        <v>0</v>
      </c>
      <c r="X64" s="350">
        <f t="shared" ref="X64:X95" si="14">IF($AD$61=1,(((I64/100)*O64)-$AB$53)*$AD$60,IF(AH64=0, "  ", (((I64/100)*O64)-$AB$53)*$AD$60*AH64))</f>
        <v>0</v>
      </c>
      <c r="Y64" s="69"/>
      <c r="Z64" s="75"/>
      <c r="AA64" s="75"/>
      <c r="AG64" s="23">
        <v>1</v>
      </c>
      <c r="AU64" s="75"/>
    </row>
    <row r="65" spans="1:44" customFormat="1" ht="14.25" x14ac:dyDescent="0.2">
      <c r="A65" s="27"/>
      <c r="B65" s="16" t="s">
        <v>155</v>
      </c>
      <c r="C65" s="9">
        <v>11</v>
      </c>
      <c r="D65" s="71" t="s">
        <v>7</v>
      </c>
      <c r="E65" s="9">
        <v>52</v>
      </c>
      <c r="F65" s="71" t="s">
        <v>7</v>
      </c>
      <c r="G65" s="9">
        <v>0</v>
      </c>
      <c r="H65" s="71" t="s">
        <v>7</v>
      </c>
      <c r="I65" s="20">
        <v>0</v>
      </c>
      <c r="J65" s="23">
        <f t="shared" si="3"/>
        <v>0</v>
      </c>
      <c r="K65" s="23">
        <f t="shared" si="4"/>
        <v>0</v>
      </c>
      <c r="L65" s="23" t="str">
        <f t="shared" si="5"/>
        <v/>
      </c>
      <c r="M65" s="23" t="str">
        <f t="shared" si="6"/>
        <v/>
      </c>
      <c r="N65" s="107">
        <f t="shared" si="1"/>
        <v>0</v>
      </c>
      <c r="O65" s="73">
        <f t="shared" si="2"/>
        <v>0</v>
      </c>
      <c r="P65" s="74">
        <f t="shared" si="7"/>
        <v>0</v>
      </c>
      <c r="Q65" s="175">
        <f t="shared" si="8"/>
        <v>0</v>
      </c>
      <c r="R65" s="176">
        <f t="shared" si="9"/>
        <v>0</v>
      </c>
      <c r="S65" s="177">
        <f t="shared" si="10"/>
        <v>0</v>
      </c>
      <c r="T65" s="180">
        <f t="shared" si="11"/>
        <v>0</v>
      </c>
      <c r="U65" s="179">
        <f t="shared" si="12"/>
        <v>0</v>
      </c>
      <c r="V65" s="181">
        <f t="shared" si="13"/>
        <v>0</v>
      </c>
      <c r="W65" s="237">
        <f t="shared" ref="W65:W95" si="15">IF($AD$61=1,(((G65/100)*O65)-$AB$53)*$AD$60,IF(AG65=0, "  ", (((G65/100)*O65)-$AB$53)*$AD$60*AG65))</f>
        <v>0</v>
      </c>
      <c r="X65" s="350">
        <f t="shared" si="14"/>
        <v>0</v>
      </c>
      <c r="Y65" s="69"/>
      <c r="Z65" s="23"/>
      <c r="AA65" s="23"/>
      <c r="AB65" s="23"/>
      <c r="AC65" s="23"/>
      <c r="AD65" s="23"/>
      <c r="AE65" s="23"/>
      <c r="AF65" s="23"/>
      <c r="AG65">
        <v>0</v>
      </c>
      <c r="AR65" s="25"/>
    </row>
    <row r="66" spans="1:44" customFormat="1" ht="14.25" customHeight="1" x14ac:dyDescent="0.2">
      <c r="A66" s="31"/>
      <c r="B66" s="16" t="s">
        <v>156</v>
      </c>
      <c r="C66" s="9">
        <v>18</v>
      </c>
      <c r="D66" s="71" t="s">
        <v>7</v>
      </c>
      <c r="E66" s="9">
        <v>46</v>
      </c>
      <c r="F66" s="71" t="s">
        <v>7</v>
      </c>
      <c r="G66" s="9">
        <v>0</v>
      </c>
      <c r="H66" s="71" t="s">
        <v>7</v>
      </c>
      <c r="I66" s="20">
        <v>0</v>
      </c>
      <c r="J66" s="23">
        <f t="shared" si="3"/>
        <v>0</v>
      </c>
      <c r="K66" s="23">
        <f t="shared" si="4"/>
        <v>0</v>
      </c>
      <c r="L66" s="23" t="str">
        <f t="shared" si="5"/>
        <v/>
      </c>
      <c r="M66" s="23" t="str">
        <f t="shared" si="6"/>
        <v/>
      </c>
      <c r="N66" s="107">
        <f t="shared" si="1"/>
        <v>0</v>
      </c>
      <c r="O66" s="73">
        <f t="shared" si="2"/>
        <v>0</v>
      </c>
      <c r="P66" s="74">
        <f t="shared" si="7"/>
        <v>0</v>
      </c>
      <c r="Q66" s="175">
        <f t="shared" si="8"/>
        <v>0</v>
      </c>
      <c r="R66" s="176">
        <f t="shared" si="9"/>
        <v>0</v>
      </c>
      <c r="S66" s="177">
        <f t="shared" si="10"/>
        <v>0</v>
      </c>
      <c r="T66" s="180">
        <f t="shared" si="11"/>
        <v>0</v>
      </c>
      <c r="U66" s="179">
        <f t="shared" si="12"/>
        <v>0</v>
      </c>
      <c r="V66" s="181">
        <f t="shared" si="13"/>
        <v>0</v>
      </c>
      <c r="W66" s="237">
        <f t="shared" si="15"/>
        <v>0</v>
      </c>
      <c r="X66" s="350">
        <f t="shared" si="14"/>
        <v>0</v>
      </c>
      <c r="Y66" s="69"/>
      <c r="Z66" s="23"/>
      <c r="AA66" s="23"/>
      <c r="AB66" s="23"/>
      <c r="AC66" s="23"/>
      <c r="AD66" s="23"/>
      <c r="AE66" s="23"/>
      <c r="AF66" s="23"/>
      <c r="AG66">
        <v>0</v>
      </c>
      <c r="AR66" s="25"/>
    </row>
    <row r="67" spans="1:44" customFormat="1" ht="14.25" customHeight="1" x14ac:dyDescent="0.2">
      <c r="A67" s="31"/>
      <c r="B67" s="16" t="s">
        <v>157</v>
      </c>
      <c r="C67" s="9">
        <v>0</v>
      </c>
      <c r="D67" s="71" t="s">
        <v>7</v>
      </c>
      <c r="E67" s="9">
        <v>46</v>
      </c>
      <c r="F67" s="71" t="s">
        <v>7</v>
      </c>
      <c r="G67" s="9">
        <v>0</v>
      </c>
      <c r="H67" s="71" t="s">
        <v>7</v>
      </c>
      <c r="I67" s="20">
        <v>0</v>
      </c>
      <c r="J67" s="23" t="str">
        <f t="shared" si="3"/>
        <v/>
      </c>
      <c r="K67" s="23">
        <f t="shared" si="4"/>
        <v>0</v>
      </c>
      <c r="L67" s="23" t="str">
        <f t="shared" si="5"/>
        <v/>
      </c>
      <c r="M67" s="23" t="str">
        <f t="shared" si="6"/>
        <v/>
      </c>
      <c r="N67" s="107">
        <f t="shared" si="1"/>
        <v>0</v>
      </c>
      <c r="O67" s="73">
        <f t="shared" si="2"/>
        <v>0</v>
      </c>
      <c r="P67" s="74">
        <f t="shared" si="7"/>
        <v>0</v>
      </c>
      <c r="Q67" s="175">
        <f t="shared" si="8"/>
        <v>0</v>
      </c>
      <c r="R67" s="176">
        <f t="shared" si="9"/>
        <v>0</v>
      </c>
      <c r="S67" s="177">
        <f t="shared" si="10"/>
        <v>0</v>
      </c>
      <c r="T67" s="180">
        <f t="shared" si="11"/>
        <v>0</v>
      </c>
      <c r="U67" s="179">
        <f t="shared" si="12"/>
        <v>0</v>
      </c>
      <c r="V67" s="181">
        <f t="shared" si="13"/>
        <v>0</v>
      </c>
      <c r="W67" s="237">
        <f t="shared" si="15"/>
        <v>0</v>
      </c>
      <c r="X67" s="350">
        <f t="shared" si="14"/>
        <v>0</v>
      </c>
      <c r="Y67" s="69"/>
      <c r="Z67" s="23"/>
      <c r="AA67" s="23"/>
      <c r="AB67" s="23"/>
      <c r="AC67" s="23"/>
      <c r="AD67" s="23"/>
      <c r="AE67" s="23"/>
      <c r="AF67" s="23"/>
      <c r="AG67">
        <v>1</v>
      </c>
      <c r="AR67" s="25"/>
    </row>
    <row r="68" spans="1:44" customFormat="1" ht="14.25" customHeight="1" x14ac:dyDescent="0.2">
      <c r="A68" s="31"/>
      <c r="B68" s="14" t="s">
        <v>6</v>
      </c>
      <c r="C68" s="9">
        <v>0</v>
      </c>
      <c r="D68" s="71" t="s">
        <v>7</v>
      </c>
      <c r="E68" s="9">
        <v>0</v>
      </c>
      <c r="F68" s="71" t="s">
        <v>7</v>
      </c>
      <c r="G68" s="9">
        <v>50</v>
      </c>
      <c r="H68" s="71" t="s">
        <v>7</v>
      </c>
      <c r="I68" s="20">
        <v>18</v>
      </c>
      <c r="J68" s="23" t="str">
        <f t="shared" si="3"/>
        <v/>
      </c>
      <c r="K68" s="23" t="str">
        <f t="shared" si="4"/>
        <v/>
      </c>
      <c r="L68" s="23">
        <f t="shared" si="5"/>
        <v>0</v>
      </c>
      <c r="M68" s="23">
        <f t="shared" si="6"/>
        <v>0</v>
      </c>
      <c r="N68" s="107">
        <f t="shared" si="1"/>
        <v>0</v>
      </c>
      <c r="O68" s="73">
        <f t="shared" si="2"/>
        <v>0</v>
      </c>
      <c r="P68" s="74">
        <f t="shared" si="7"/>
        <v>0</v>
      </c>
      <c r="Q68" s="175">
        <f t="shared" si="8"/>
        <v>0</v>
      </c>
      <c r="R68" s="176">
        <f t="shared" si="9"/>
        <v>0</v>
      </c>
      <c r="S68" s="177">
        <f t="shared" si="10"/>
        <v>0</v>
      </c>
      <c r="T68" s="180">
        <f t="shared" si="11"/>
        <v>0</v>
      </c>
      <c r="U68" s="179">
        <f t="shared" si="12"/>
        <v>0</v>
      </c>
      <c r="V68" s="181">
        <f t="shared" si="13"/>
        <v>0</v>
      </c>
      <c r="W68" s="237">
        <f t="shared" si="15"/>
        <v>0</v>
      </c>
      <c r="X68" s="350">
        <f t="shared" si="14"/>
        <v>0</v>
      </c>
      <c r="Y68" s="69"/>
      <c r="Z68" s="23"/>
      <c r="AA68" s="23"/>
      <c r="AB68" s="23"/>
      <c r="AC68" s="23"/>
      <c r="AD68" s="23"/>
      <c r="AE68" s="23"/>
      <c r="AF68" s="23"/>
      <c r="AG68" s="23">
        <v>0.75</v>
      </c>
      <c r="AR68" s="25"/>
    </row>
    <row r="69" spans="1:44" customFormat="1" ht="14.25" customHeight="1" x14ac:dyDescent="0.2">
      <c r="A69" s="31"/>
      <c r="B69" s="16" t="s">
        <v>11</v>
      </c>
      <c r="C69" s="9">
        <v>0</v>
      </c>
      <c r="D69" s="71" t="s">
        <v>7</v>
      </c>
      <c r="E69" s="9">
        <v>0</v>
      </c>
      <c r="F69" s="71" t="s">
        <v>7</v>
      </c>
      <c r="G69" s="9">
        <v>0</v>
      </c>
      <c r="H69" s="71" t="s">
        <v>7</v>
      </c>
      <c r="I69" s="20">
        <v>14</v>
      </c>
      <c r="J69" s="23" t="str">
        <f t="shared" si="3"/>
        <v/>
      </c>
      <c r="K69" s="23" t="str">
        <f t="shared" si="4"/>
        <v/>
      </c>
      <c r="L69" s="23" t="str">
        <f t="shared" si="5"/>
        <v/>
      </c>
      <c r="M69" s="23">
        <f t="shared" si="6"/>
        <v>0</v>
      </c>
      <c r="N69" s="107">
        <f t="shared" si="1"/>
        <v>0</v>
      </c>
      <c r="O69" s="73">
        <f t="shared" si="2"/>
        <v>0</v>
      </c>
      <c r="P69" s="74">
        <f t="shared" si="7"/>
        <v>0</v>
      </c>
      <c r="Q69" s="175">
        <f t="shared" si="8"/>
        <v>0</v>
      </c>
      <c r="R69" s="176">
        <f t="shared" si="9"/>
        <v>0</v>
      </c>
      <c r="S69" s="177">
        <f t="shared" si="10"/>
        <v>0</v>
      </c>
      <c r="T69" s="180">
        <f t="shared" si="11"/>
        <v>0</v>
      </c>
      <c r="U69" s="179">
        <f t="shared" si="12"/>
        <v>0</v>
      </c>
      <c r="V69" s="181">
        <f t="shared" si="13"/>
        <v>0</v>
      </c>
      <c r="W69" s="237">
        <f t="shared" si="15"/>
        <v>0</v>
      </c>
      <c r="X69" s="350">
        <f t="shared" si="14"/>
        <v>0</v>
      </c>
      <c r="Y69" s="69"/>
      <c r="Z69" s="23"/>
      <c r="AA69" s="23"/>
      <c r="AB69" s="23"/>
      <c r="AC69" s="23"/>
      <c r="AD69" s="23"/>
      <c r="AE69" s="23"/>
      <c r="AF69" s="23"/>
      <c r="AG69" s="23">
        <v>0</v>
      </c>
      <c r="AR69" s="25"/>
    </row>
    <row r="70" spans="1:44" customFormat="1" ht="15.75" customHeight="1" x14ac:dyDescent="0.2">
      <c r="A70" s="31"/>
      <c r="B70" s="14" t="s">
        <v>1</v>
      </c>
      <c r="C70" s="19">
        <v>0</v>
      </c>
      <c r="D70" s="71" t="s">
        <v>7</v>
      </c>
      <c r="E70" s="9">
        <v>0</v>
      </c>
      <c r="F70" s="71" t="s">
        <v>7</v>
      </c>
      <c r="G70" s="9">
        <v>60</v>
      </c>
      <c r="H70" s="71" t="s">
        <v>7</v>
      </c>
      <c r="I70" s="20">
        <v>0</v>
      </c>
      <c r="J70" s="23" t="str">
        <f t="shared" si="3"/>
        <v/>
      </c>
      <c r="K70" s="23" t="str">
        <f t="shared" si="4"/>
        <v/>
      </c>
      <c r="L70" s="23">
        <f t="shared" si="5"/>
        <v>0</v>
      </c>
      <c r="M70" s="23" t="str">
        <f t="shared" si="6"/>
        <v/>
      </c>
      <c r="N70" s="107">
        <f t="shared" si="1"/>
        <v>0</v>
      </c>
      <c r="O70" s="73">
        <f t="shared" si="2"/>
        <v>0</v>
      </c>
      <c r="P70" s="74">
        <f t="shared" si="7"/>
        <v>0</v>
      </c>
      <c r="Q70" s="175">
        <f t="shared" si="8"/>
        <v>0</v>
      </c>
      <c r="R70" s="176">
        <f t="shared" si="9"/>
        <v>0</v>
      </c>
      <c r="S70" s="177">
        <f t="shared" si="10"/>
        <v>0</v>
      </c>
      <c r="T70" s="180">
        <f t="shared" si="11"/>
        <v>0</v>
      </c>
      <c r="U70" s="179">
        <f t="shared" si="12"/>
        <v>0</v>
      </c>
      <c r="V70" s="181">
        <f t="shared" si="13"/>
        <v>0</v>
      </c>
      <c r="W70" s="237">
        <f t="shared" si="15"/>
        <v>0</v>
      </c>
      <c r="X70" s="350">
        <f t="shared" si="14"/>
        <v>0</v>
      </c>
      <c r="Y70" s="69"/>
      <c r="Z70" s="23"/>
      <c r="AA70" s="23"/>
      <c r="AB70" s="23"/>
      <c r="AC70" s="23"/>
      <c r="AD70" s="23"/>
      <c r="AE70" s="23"/>
      <c r="AF70" s="23"/>
      <c r="AG70" s="23">
        <v>1</v>
      </c>
      <c r="AR70" s="25"/>
    </row>
    <row r="71" spans="1:44" customFormat="1" ht="12.75" customHeight="1" x14ac:dyDescent="0.2">
      <c r="A71" s="31"/>
      <c r="B71" s="341" t="s">
        <v>2</v>
      </c>
      <c r="C71" s="9">
        <v>10</v>
      </c>
      <c r="D71" s="71" t="s">
        <v>7</v>
      </c>
      <c r="E71" s="9">
        <v>10</v>
      </c>
      <c r="F71" s="71" t="s">
        <v>7</v>
      </c>
      <c r="G71" s="9">
        <v>10</v>
      </c>
      <c r="H71" s="71" t="s">
        <v>7</v>
      </c>
      <c r="I71" s="20">
        <v>0</v>
      </c>
      <c r="J71" s="23">
        <f t="shared" si="3"/>
        <v>0</v>
      </c>
      <c r="K71" s="23">
        <f t="shared" si="4"/>
        <v>0</v>
      </c>
      <c r="L71" s="23">
        <f t="shared" si="5"/>
        <v>0</v>
      </c>
      <c r="M71" s="23" t="str">
        <f t="shared" si="6"/>
        <v/>
      </c>
      <c r="N71" s="107">
        <f t="shared" si="1"/>
        <v>0</v>
      </c>
      <c r="O71" s="73">
        <f t="shared" si="2"/>
        <v>0</v>
      </c>
      <c r="P71" s="74">
        <f t="shared" si="7"/>
        <v>0</v>
      </c>
      <c r="Q71" s="175">
        <f t="shared" si="8"/>
        <v>0</v>
      </c>
      <c r="R71" s="176">
        <f t="shared" si="9"/>
        <v>0</v>
      </c>
      <c r="S71" s="177">
        <f t="shared" si="10"/>
        <v>0</v>
      </c>
      <c r="T71" s="180">
        <f t="shared" si="11"/>
        <v>0</v>
      </c>
      <c r="U71" s="179">
        <f t="shared" si="12"/>
        <v>0</v>
      </c>
      <c r="V71" s="181">
        <f t="shared" si="13"/>
        <v>0</v>
      </c>
      <c r="W71" s="237">
        <f t="shared" si="15"/>
        <v>0</v>
      </c>
      <c r="X71" s="350">
        <f t="shared" si="14"/>
        <v>0</v>
      </c>
      <c r="Y71" s="69"/>
      <c r="Z71" s="23"/>
      <c r="AA71" s="23"/>
      <c r="AB71" s="23"/>
      <c r="AC71" s="23"/>
      <c r="AD71" s="23"/>
      <c r="AE71" s="23"/>
      <c r="AF71" s="23"/>
      <c r="AG71" s="23">
        <v>1</v>
      </c>
      <c r="AR71" s="25"/>
    </row>
    <row r="72" spans="1:44" customFormat="1" ht="13.5" customHeight="1" x14ac:dyDescent="0.2">
      <c r="A72" s="31"/>
      <c r="B72" s="14" t="s">
        <v>3</v>
      </c>
      <c r="C72" s="9">
        <v>17</v>
      </c>
      <c r="D72" s="71" t="s">
        <v>7</v>
      </c>
      <c r="E72" s="9">
        <v>17</v>
      </c>
      <c r="F72" s="71" t="s">
        <v>7</v>
      </c>
      <c r="G72" s="9">
        <v>17</v>
      </c>
      <c r="H72" s="71" t="s">
        <v>7</v>
      </c>
      <c r="I72" s="20">
        <v>0</v>
      </c>
      <c r="J72" s="23">
        <f t="shared" si="3"/>
        <v>0</v>
      </c>
      <c r="K72" s="23">
        <f t="shared" si="4"/>
        <v>0</v>
      </c>
      <c r="L72" s="23">
        <f t="shared" si="5"/>
        <v>0</v>
      </c>
      <c r="M72" s="23" t="str">
        <f t="shared" si="6"/>
        <v/>
      </c>
      <c r="N72" s="107">
        <f t="shared" si="1"/>
        <v>0</v>
      </c>
      <c r="O72" s="73">
        <f t="shared" si="2"/>
        <v>0</v>
      </c>
      <c r="P72" s="74">
        <f t="shared" si="7"/>
        <v>0</v>
      </c>
      <c r="Q72" s="175">
        <f t="shared" si="8"/>
        <v>0</v>
      </c>
      <c r="R72" s="176">
        <f t="shared" si="9"/>
        <v>0</v>
      </c>
      <c r="S72" s="177">
        <f t="shared" si="10"/>
        <v>0</v>
      </c>
      <c r="T72" s="180">
        <f t="shared" si="11"/>
        <v>0</v>
      </c>
      <c r="U72" s="179">
        <f t="shared" si="12"/>
        <v>0</v>
      </c>
      <c r="V72" s="181">
        <f t="shared" si="13"/>
        <v>0</v>
      </c>
      <c r="W72" s="237">
        <f t="shared" si="15"/>
        <v>0</v>
      </c>
      <c r="X72" s="350">
        <f t="shared" si="14"/>
        <v>0</v>
      </c>
      <c r="Y72" s="69"/>
      <c r="Z72" s="23"/>
      <c r="AA72" s="23"/>
      <c r="AB72" s="23"/>
      <c r="AC72" s="23"/>
      <c r="AD72" s="23"/>
      <c r="AE72" s="23"/>
      <c r="AF72" s="23"/>
      <c r="AG72" s="23">
        <v>1</v>
      </c>
      <c r="AR72" s="25"/>
    </row>
    <row r="73" spans="1:44" customFormat="1" ht="13.5" customHeight="1" x14ac:dyDescent="0.2">
      <c r="A73" s="31"/>
      <c r="B73" s="306" t="s">
        <v>166</v>
      </c>
      <c r="C73" s="9">
        <v>18</v>
      </c>
      <c r="D73" s="71" t="s">
        <v>7</v>
      </c>
      <c r="E73" s="9">
        <v>18</v>
      </c>
      <c r="F73" s="71" t="s">
        <v>7</v>
      </c>
      <c r="G73" s="9">
        <v>18</v>
      </c>
      <c r="H73" s="71" t="s">
        <v>7</v>
      </c>
      <c r="I73" s="20">
        <v>0</v>
      </c>
      <c r="J73" s="23">
        <f t="shared" ref="J73:J83" si="16">IF(C73=0,"",($J$62/C73)*100)</f>
        <v>0</v>
      </c>
      <c r="K73" s="23">
        <f t="shared" ref="K73:K83" si="17">IF(E73=0,"",($K$62/E73)*100)</f>
        <v>0</v>
      </c>
      <c r="L73" s="23">
        <f t="shared" ref="L73:L83" si="18">IF(G73=0,"",($L$62/G73)*100)</f>
        <v>0</v>
      </c>
      <c r="M73" s="23" t="str">
        <f t="shared" ref="M73:M83" si="19">IF(I73=0,"",($M$62/I73)*100)</f>
        <v/>
      </c>
      <c r="N73" s="107">
        <f t="shared" ref="N73:N83" si="20">MAX(J73:M73)</f>
        <v>0</v>
      </c>
      <c r="O73" s="73">
        <f t="shared" ref="O73:O83" si="21">+(N73/$AA$51)*$AC$16</f>
        <v>0</v>
      </c>
      <c r="P73" s="74">
        <f t="shared" si="7"/>
        <v>0</v>
      </c>
      <c r="Q73" s="175">
        <f t="shared" ref="Q73:Q83" si="22">IF($AD$61=1,(((C73/100)*O73)-$AB$51)*$AD$60,IF(AG73=0, "  ", (((C73/100)*O73)-$AB$51)*$AD$60*AG73))</f>
        <v>0</v>
      </c>
      <c r="R73" s="176">
        <f t="shared" ref="R73:R83" si="23">IF($AD$61=1,(((E73/100)*O73)-$AB$52)*$AD$60,IF(AG73=0, "  ", (((E73/100)*O73)-$AB$52)*$AD$60*AG73))</f>
        <v>0</v>
      </c>
      <c r="S73" s="177">
        <f t="shared" ref="S73:S83" si="24">IF($AD$61=1,(((G73/100)*O73)-$AB$53)*$AD$60,IF(AG73=0, "  ", (((G73/100)*O73)-$AB$53)*$AD$60*AG73))</f>
        <v>0</v>
      </c>
      <c r="T73" s="180">
        <f t="shared" ref="T73:T83" si="25">IF($AD$61=1,(((I73/100)*O73)-$AB$54)*$AD$60,IF(AG73=0, "  ", (((I73/100)*O73)-$AB$54)*$AD$60*AG73))</f>
        <v>0</v>
      </c>
      <c r="U73" s="179">
        <f t="shared" ref="U73:U83" si="26">IF($AD$61=1,(((C73/100)*O73)-$AB$51)*$AD$60,IF(AG73=0, "  ", (((C73/100)*O73)-$AB$51)*$AD$60*AG73))</f>
        <v>0</v>
      </c>
      <c r="V73" s="181">
        <f t="shared" ref="V73:V83" si="27">IF($AD$61=1,(((E73/100)*O73)-$AB$52)*$AD$60,IF(AG73=0, "  ", (((E73/100)*O73)-$AB$52)*$AD$60*AG73))</f>
        <v>0</v>
      </c>
      <c r="W73" s="237">
        <f t="shared" ref="W73:W83" si="28">IF($AD$61=1,(((G73/100)*O73)-$AB$53)*$AD$60,IF(AG73=0, "  ", (((G73/100)*O73)-$AB$53)*$AD$60*AG73))</f>
        <v>0</v>
      </c>
      <c r="X73" s="350">
        <f t="shared" ref="X73:X83" si="29">IF($AD$61=1,(((I73/100)*O73)-$AB$53)*$AD$60,IF(AH73=0, "  ", (((I73/100)*O73)-$AB$53)*$AD$60*AH73))</f>
        <v>0</v>
      </c>
      <c r="Y73" s="69"/>
      <c r="Z73" s="23"/>
      <c r="AA73" s="23"/>
      <c r="AB73" s="23"/>
      <c r="AC73" s="23"/>
      <c r="AD73" s="23"/>
      <c r="AE73" s="23"/>
      <c r="AF73" s="23"/>
      <c r="AG73">
        <v>0</v>
      </c>
      <c r="AR73" s="25"/>
    </row>
    <row r="74" spans="1:44" customFormat="1" ht="13.5" customHeight="1" x14ac:dyDescent="0.2">
      <c r="A74" s="31"/>
      <c r="B74" s="16" t="s">
        <v>158</v>
      </c>
      <c r="C74" s="9">
        <v>12</v>
      </c>
      <c r="D74" s="71" t="s">
        <v>7</v>
      </c>
      <c r="E74" s="9">
        <v>40</v>
      </c>
      <c r="F74" s="71" t="s">
        <v>7</v>
      </c>
      <c r="G74" s="9">
        <v>0</v>
      </c>
      <c r="H74" s="71" t="s">
        <v>7</v>
      </c>
      <c r="I74" s="20">
        <v>10</v>
      </c>
      <c r="J74" s="23">
        <f t="shared" si="16"/>
        <v>0</v>
      </c>
      <c r="K74" s="23">
        <f t="shared" si="17"/>
        <v>0</v>
      </c>
      <c r="L74" s="23" t="str">
        <f t="shared" si="18"/>
        <v/>
      </c>
      <c r="M74" s="23">
        <f t="shared" si="19"/>
        <v>0</v>
      </c>
      <c r="N74" s="107">
        <f t="shared" si="20"/>
        <v>0</v>
      </c>
      <c r="O74" s="73">
        <f t="shared" si="21"/>
        <v>0</v>
      </c>
      <c r="P74" s="74">
        <f t="shared" si="7"/>
        <v>0</v>
      </c>
      <c r="Q74" s="175">
        <f t="shared" si="22"/>
        <v>0</v>
      </c>
      <c r="R74" s="176">
        <f t="shared" si="23"/>
        <v>0</v>
      </c>
      <c r="S74" s="177">
        <f t="shared" si="24"/>
        <v>0</v>
      </c>
      <c r="T74" s="180">
        <f t="shared" si="25"/>
        <v>0</v>
      </c>
      <c r="U74" s="179">
        <f t="shared" si="26"/>
        <v>0</v>
      </c>
      <c r="V74" s="181">
        <f t="shared" si="27"/>
        <v>0</v>
      </c>
      <c r="W74" s="237">
        <f t="shared" si="28"/>
        <v>0</v>
      </c>
      <c r="X74" s="350">
        <f t="shared" si="29"/>
        <v>0</v>
      </c>
      <c r="Y74" s="69"/>
      <c r="Z74" s="23"/>
      <c r="AA74" s="23"/>
      <c r="AB74" s="23"/>
      <c r="AC74" s="23"/>
      <c r="AD74" s="23"/>
      <c r="AE74" s="23"/>
      <c r="AF74" s="23"/>
      <c r="AG74">
        <v>0</v>
      </c>
      <c r="AR74" s="25"/>
    </row>
    <row r="75" spans="1:44" customFormat="1" ht="13.5" customHeight="1" x14ac:dyDescent="0.2">
      <c r="A75" s="31"/>
      <c r="B75" s="306" t="s">
        <v>165</v>
      </c>
      <c r="C75" s="9">
        <v>11</v>
      </c>
      <c r="D75" s="71" t="s">
        <v>7</v>
      </c>
      <c r="E75" s="9">
        <v>41</v>
      </c>
      <c r="F75" s="71" t="s">
        <v>7</v>
      </c>
      <c r="G75" s="9">
        <v>8</v>
      </c>
      <c r="H75" s="71" t="s">
        <v>7</v>
      </c>
      <c r="I75" s="20">
        <v>0</v>
      </c>
      <c r="J75" s="23">
        <f t="shared" si="16"/>
        <v>0</v>
      </c>
      <c r="K75" s="23">
        <f t="shared" si="17"/>
        <v>0</v>
      </c>
      <c r="L75" s="23">
        <f t="shared" si="18"/>
        <v>0</v>
      </c>
      <c r="M75" s="23" t="str">
        <f t="shared" si="19"/>
        <v/>
      </c>
      <c r="N75" s="107">
        <f t="shared" si="20"/>
        <v>0</v>
      </c>
      <c r="O75" s="73">
        <f t="shared" si="21"/>
        <v>0</v>
      </c>
      <c r="P75" s="74">
        <f t="shared" si="7"/>
        <v>0</v>
      </c>
      <c r="Q75" s="175">
        <f t="shared" si="22"/>
        <v>0</v>
      </c>
      <c r="R75" s="176">
        <f t="shared" si="23"/>
        <v>0</v>
      </c>
      <c r="S75" s="177">
        <f t="shared" si="24"/>
        <v>0</v>
      </c>
      <c r="T75" s="180">
        <f t="shared" si="25"/>
        <v>0</v>
      </c>
      <c r="U75" s="179">
        <f t="shared" si="26"/>
        <v>0</v>
      </c>
      <c r="V75" s="181">
        <f t="shared" si="27"/>
        <v>0</v>
      </c>
      <c r="W75" s="237">
        <f t="shared" si="28"/>
        <v>0</v>
      </c>
      <c r="X75" s="350">
        <f t="shared" si="29"/>
        <v>0</v>
      </c>
      <c r="Y75" s="69"/>
      <c r="Z75" s="23"/>
      <c r="AA75" s="23"/>
      <c r="AB75" s="23"/>
      <c r="AC75" s="23"/>
      <c r="AD75" s="23"/>
      <c r="AE75" s="23"/>
      <c r="AF75" s="23"/>
      <c r="AG75">
        <v>0</v>
      </c>
      <c r="AR75" s="25"/>
    </row>
    <row r="76" spans="1:44" customFormat="1" ht="13.5" customHeight="1" x14ac:dyDescent="0.2">
      <c r="A76" s="31"/>
      <c r="B76" s="16" t="s">
        <v>159</v>
      </c>
      <c r="C76" s="9">
        <v>10</v>
      </c>
      <c r="D76" s="71" t="s">
        <v>7</v>
      </c>
      <c r="E76" s="9">
        <v>34</v>
      </c>
      <c r="F76" s="71" t="s">
        <v>7</v>
      </c>
      <c r="G76" s="9">
        <v>0</v>
      </c>
      <c r="H76" s="71" t="s">
        <v>7</v>
      </c>
      <c r="I76" s="20">
        <v>0</v>
      </c>
      <c r="J76" s="23">
        <f t="shared" si="16"/>
        <v>0</v>
      </c>
      <c r="K76" s="23">
        <f t="shared" si="17"/>
        <v>0</v>
      </c>
      <c r="L76" s="23" t="str">
        <f t="shared" si="18"/>
        <v/>
      </c>
      <c r="M76" s="23" t="str">
        <f t="shared" si="19"/>
        <v/>
      </c>
      <c r="N76" s="107">
        <f t="shared" si="20"/>
        <v>0</v>
      </c>
      <c r="O76" s="73">
        <f t="shared" si="21"/>
        <v>0</v>
      </c>
      <c r="P76" s="74">
        <f t="shared" si="7"/>
        <v>0</v>
      </c>
      <c r="Q76" s="175">
        <f t="shared" si="22"/>
        <v>0</v>
      </c>
      <c r="R76" s="176">
        <f t="shared" si="23"/>
        <v>0</v>
      </c>
      <c r="S76" s="177">
        <f t="shared" si="24"/>
        <v>0</v>
      </c>
      <c r="T76" s="180">
        <f t="shared" si="25"/>
        <v>0</v>
      </c>
      <c r="U76" s="179">
        <f t="shared" si="26"/>
        <v>0</v>
      </c>
      <c r="V76" s="181">
        <f t="shared" si="27"/>
        <v>0</v>
      </c>
      <c r="W76" s="237">
        <f t="shared" si="28"/>
        <v>0</v>
      </c>
      <c r="X76" s="350">
        <f t="shared" si="29"/>
        <v>0</v>
      </c>
      <c r="Y76" s="69"/>
      <c r="Z76" s="23"/>
      <c r="AA76" s="23"/>
      <c r="AB76" s="23"/>
      <c r="AC76" s="23"/>
      <c r="AD76" s="23"/>
      <c r="AE76" s="23"/>
      <c r="AF76" s="23"/>
      <c r="AG76">
        <v>0</v>
      </c>
      <c r="AR76" s="25"/>
    </row>
    <row r="77" spans="1:44" customFormat="1" ht="13.5" customHeight="1" x14ac:dyDescent="0.2">
      <c r="A77" s="31"/>
      <c r="B77" s="307" t="s">
        <v>170</v>
      </c>
      <c r="C77" s="9">
        <v>10</v>
      </c>
      <c r="D77" s="71" t="s">
        <v>7</v>
      </c>
      <c r="E77" s="9">
        <v>12</v>
      </c>
      <c r="F77" s="71" t="s">
        <v>7</v>
      </c>
      <c r="G77" s="9">
        <v>30</v>
      </c>
      <c r="H77" s="71" t="s">
        <v>7</v>
      </c>
      <c r="I77" s="20">
        <v>0</v>
      </c>
      <c r="J77" s="23">
        <f t="shared" si="16"/>
        <v>0</v>
      </c>
      <c r="K77" s="23">
        <f t="shared" si="17"/>
        <v>0</v>
      </c>
      <c r="L77" s="23">
        <f t="shared" si="18"/>
        <v>0</v>
      </c>
      <c r="M77" s="23" t="str">
        <f t="shared" si="19"/>
        <v/>
      </c>
      <c r="N77" s="107">
        <f t="shared" si="20"/>
        <v>0</v>
      </c>
      <c r="O77" s="73">
        <f t="shared" si="21"/>
        <v>0</v>
      </c>
      <c r="P77" s="74">
        <f t="shared" si="7"/>
        <v>0</v>
      </c>
      <c r="Q77" s="175">
        <f t="shared" si="22"/>
        <v>0</v>
      </c>
      <c r="R77" s="176">
        <f t="shared" si="23"/>
        <v>0</v>
      </c>
      <c r="S77" s="177">
        <f t="shared" si="24"/>
        <v>0</v>
      </c>
      <c r="T77" s="180">
        <f t="shared" si="25"/>
        <v>0</v>
      </c>
      <c r="U77" s="179">
        <f t="shared" si="26"/>
        <v>0</v>
      </c>
      <c r="V77" s="181">
        <f t="shared" si="27"/>
        <v>0</v>
      </c>
      <c r="W77" s="237">
        <f t="shared" si="28"/>
        <v>0</v>
      </c>
      <c r="X77" s="350">
        <f t="shared" si="29"/>
        <v>0</v>
      </c>
      <c r="Y77" s="69"/>
      <c r="Z77" s="23"/>
      <c r="AA77" s="23"/>
      <c r="AB77" s="23"/>
      <c r="AC77" s="23"/>
      <c r="AD77" s="23"/>
      <c r="AE77" s="23"/>
      <c r="AF77" s="23"/>
      <c r="AG77" s="23">
        <v>1</v>
      </c>
      <c r="AR77" s="25"/>
    </row>
    <row r="78" spans="1:44" customFormat="1" ht="13.5" customHeight="1" x14ac:dyDescent="0.2">
      <c r="A78" s="31"/>
      <c r="B78" s="307" t="s">
        <v>160</v>
      </c>
      <c r="C78" s="9">
        <v>9</v>
      </c>
      <c r="D78" s="71" t="s">
        <v>7</v>
      </c>
      <c r="E78" s="9">
        <v>23</v>
      </c>
      <c r="F78" s="71" t="s">
        <v>7</v>
      </c>
      <c r="G78" s="9">
        <v>30</v>
      </c>
      <c r="H78" s="71" t="s">
        <v>7</v>
      </c>
      <c r="I78" s="20">
        <v>0</v>
      </c>
      <c r="J78" s="23">
        <f t="shared" si="16"/>
        <v>0</v>
      </c>
      <c r="K78" s="23">
        <f t="shared" si="17"/>
        <v>0</v>
      </c>
      <c r="L78" s="23">
        <f t="shared" si="18"/>
        <v>0</v>
      </c>
      <c r="M78" s="23" t="str">
        <f t="shared" si="19"/>
        <v/>
      </c>
      <c r="N78" s="107">
        <f t="shared" si="20"/>
        <v>0</v>
      </c>
      <c r="O78" s="73">
        <f t="shared" si="21"/>
        <v>0</v>
      </c>
      <c r="P78" s="74">
        <f t="shared" si="7"/>
        <v>0</v>
      </c>
      <c r="Q78" s="175">
        <f t="shared" si="22"/>
        <v>0</v>
      </c>
      <c r="R78" s="176">
        <f t="shared" si="23"/>
        <v>0</v>
      </c>
      <c r="S78" s="177">
        <f t="shared" si="24"/>
        <v>0</v>
      </c>
      <c r="T78" s="180">
        <f t="shared" si="25"/>
        <v>0</v>
      </c>
      <c r="U78" s="179">
        <f t="shared" si="26"/>
        <v>0</v>
      </c>
      <c r="V78" s="181">
        <f t="shared" si="27"/>
        <v>0</v>
      </c>
      <c r="W78" s="237">
        <f t="shared" si="28"/>
        <v>0</v>
      </c>
      <c r="X78" s="350">
        <f t="shared" si="29"/>
        <v>0</v>
      </c>
      <c r="Y78" s="69"/>
      <c r="Z78" s="23"/>
      <c r="AA78" s="23"/>
      <c r="AB78" s="23"/>
      <c r="AC78" s="23"/>
      <c r="AD78" s="23"/>
      <c r="AE78" s="23"/>
      <c r="AF78" s="23"/>
      <c r="AG78" s="23">
        <v>1</v>
      </c>
      <c r="AR78" s="25"/>
    </row>
    <row r="79" spans="1:44" customFormat="1" ht="13.5" customHeight="1" x14ac:dyDescent="0.2">
      <c r="A79" s="31"/>
      <c r="B79" s="306" t="s">
        <v>162</v>
      </c>
      <c r="C79" s="9">
        <v>9</v>
      </c>
      <c r="D79" s="71" t="s">
        <v>7</v>
      </c>
      <c r="E79" s="9">
        <v>18</v>
      </c>
      <c r="F79" s="71" t="s">
        <v>7</v>
      </c>
      <c r="G79" s="9">
        <v>9</v>
      </c>
      <c r="H79" s="71" t="s">
        <v>7</v>
      </c>
      <c r="I79" s="20">
        <v>0</v>
      </c>
      <c r="J79" s="23">
        <f t="shared" si="16"/>
        <v>0</v>
      </c>
      <c r="K79" s="23">
        <f t="shared" si="17"/>
        <v>0</v>
      </c>
      <c r="L79" s="23">
        <f t="shared" si="18"/>
        <v>0</v>
      </c>
      <c r="M79" s="23" t="str">
        <f t="shared" si="19"/>
        <v/>
      </c>
      <c r="N79" s="107">
        <f t="shared" si="20"/>
        <v>0</v>
      </c>
      <c r="O79" s="73">
        <f t="shared" si="21"/>
        <v>0</v>
      </c>
      <c r="P79" s="74">
        <f t="shared" si="7"/>
        <v>0</v>
      </c>
      <c r="Q79" s="175">
        <f t="shared" si="22"/>
        <v>0</v>
      </c>
      <c r="R79" s="176">
        <f t="shared" si="23"/>
        <v>0</v>
      </c>
      <c r="S79" s="177">
        <f t="shared" si="24"/>
        <v>0</v>
      </c>
      <c r="T79" s="180">
        <f t="shared" si="25"/>
        <v>0</v>
      </c>
      <c r="U79" s="179">
        <f t="shared" si="26"/>
        <v>0</v>
      </c>
      <c r="V79" s="181">
        <f t="shared" si="27"/>
        <v>0</v>
      </c>
      <c r="W79" s="237">
        <f t="shared" si="28"/>
        <v>0</v>
      </c>
      <c r="X79" s="350">
        <f t="shared" si="29"/>
        <v>0</v>
      </c>
      <c r="Y79" s="69"/>
      <c r="Z79" s="23"/>
      <c r="AA79" s="23"/>
      <c r="AB79" s="23"/>
      <c r="AC79" s="23"/>
      <c r="AD79" s="23"/>
      <c r="AE79" s="23"/>
      <c r="AF79" s="23"/>
      <c r="AG79">
        <v>0</v>
      </c>
      <c r="AR79" s="25"/>
    </row>
    <row r="80" spans="1:44" customFormat="1" ht="13.5" customHeight="1" x14ac:dyDescent="0.2">
      <c r="A80" s="31"/>
      <c r="B80" s="306" t="s">
        <v>164</v>
      </c>
      <c r="C80" s="9">
        <v>9</v>
      </c>
      <c r="D80" s="71" t="s">
        <v>7</v>
      </c>
      <c r="E80" s="9">
        <v>15</v>
      </c>
      <c r="F80" s="71" t="s">
        <v>7</v>
      </c>
      <c r="G80" s="9">
        <v>30</v>
      </c>
      <c r="H80" s="71" t="s">
        <v>7</v>
      </c>
      <c r="I80" s="20">
        <v>0</v>
      </c>
      <c r="J80" s="23">
        <f t="shared" si="16"/>
        <v>0</v>
      </c>
      <c r="K80" s="23">
        <f t="shared" si="17"/>
        <v>0</v>
      </c>
      <c r="L80" s="23">
        <f t="shared" si="18"/>
        <v>0</v>
      </c>
      <c r="M80" s="23" t="str">
        <f t="shared" si="19"/>
        <v/>
      </c>
      <c r="N80" s="107">
        <f t="shared" si="20"/>
        <v>0</v>
      </c>
      <c r="O80" s="73">
        <f t="shared" si="21"/>
        <v>0</v>
      </c>
      <c r="P80" s="74">
        <f t="shared" si="7"/>
        <v>0</v>
      </c>
      <c r="Q80" s="175">
        <f t="shared" si="22"/>
        <v>0</v>
      </c>
      <c r="R80" s="176">
        <f t="shared" si="23"/>
        <v>0</v>
      </c>
      <c r="S80" s="177">
        <f t="shared" si="24"/>
        <v>0</v>
      </c>
      <c r="T80" s="180">
        <f t="shared" si="25"/>
        <v>0</v>
      </c>
      <c r="U80" s="179">
        <f t="shared" si="26"/>
        <v>0</v>
      </c>
      <c r="V80" s="181">
        <f t="shared" si="27"/>
        <v>0</v>
      </c>
      <c r="W80" s="237">
        <f t="shared" si="28"/>
        <v>0</v>
      </c>
      <c r="X80" s="350">
        <f t="shared" si="29"/>
        <v>0</v>
      </c>
      <c r="Y80" s="69"/>
      <c r="Z80" s="23"/>
      <c r="AA80" s="23"/>
      <c r="AB80" s="23"/>
      <c r="AC80" s="23"/>
      <c r="AD80" s="23"/>
      <c r="AE80" s="23"/>
      <c r="AF80" s="23"/>
      <c r="AG80">
        <v>0</v>
      </c>
      <c r="AR80" s="25"/>
    </row>
    <row r="81" spans="1:44" customFormat="1" ht="13.5" customHeight="1" x14ac:dyDescent="0.2">
      <c r="A81" s="31"/>
      <c r="B81" s="306" t="s">
        <v>161</v>
      </c>
      <c r="C81" s="9">
        <v>6</v>
      </c>
      <c r="D81" s="71" t="s">
        <v>7</v>
      </c>
      <c r="E81" s="9">
        <v>24</v>
      </c>
      <c r="F81" s="71" t="s">
        <v>7</v>
      </c>
      <c r="G81" s="9">
        <v>6</v>
      </c>
      <c r="H81" s="71" t="s">
        <v>7</v>
      </c>
      <c r="I81" s="20">
        <v>0</v>
      </c>
      <c r="J81" s="23">
        <f t="shared" si="16"/>
        <v>0</v>
      </c>
      <c r="K81" s="23">
        <f t="shared" si="17"/>
        <v>0</v>
      </c>
      <c r="L81" s="23">
        <f t="shared" si="18"/>
        <v>0</v>
      </c>
      <c r="M81" s="23" t="str">
        <f t="shared" si="19"/>
        <v/>
      </c>
      <c r="N81" s="107">
        <f t="shared" si="20"/>
        <v>0</v>
      </c>
      <c r="O81" s="73">
        <f t="shared" si="21"/>
        <v>0</v>
      </c>
      <c r="P81" s="74">
        <f t="shared" si="7"/>
        <v>0</v>
      </c>
      <c r="Q81" s="175">
        <f t="shared" si="22"/>
        <v>0</v>
      </c>
      <c r="R81" s="176">
        <f t="shared" si="23"/>
        <v>0</v>
      </c>
      <c r="S81" s="177">
        <f t="shared" si="24"/>
        <v>0</v>
      </c>
      <c r="T81" s="180">
        <f t="shared" si="25"/>
        <v>0</v>
      </c>
      <c r="U81" s="179">
        <f t="shared" si="26"/>
        <v>0</v>
      </c>
      <c r="V81" s="181">
        <f t="shared" si="27"/>
        <v>0</v>
      </c>
      <c r="W81" s="237">
        <f t="shared" si="28"/>
        <v>0</v>
      </c>
      <c r="X81" s="350">
        <f t="shared" si="29"/>
        <v>0</v>
      </c>
      <c r="Y81" s="69"/>
      <c r="Z81" s="23"/>
      <c r="AA81" s="23"/>
      <c r="AB81" s="23"/>
      <c r="AC81" s="23"/>
      <c r="AD81" s="23"/>
      <c r="AE81" s="23"/>
      <c r="AF81" s="23"/>
      <c r="AG81">
        <v>0</v>
      </c>
      <c r="AR81" s="25"/>
    </row>
    <row r="82" spans="1:44" customFormat="1" ht="13.5" customHeight="1" x14ac:dyDescent="0.2">
      <c r="A82" s="31"/>
      <c r="B82" s="306" t="s">
        <v>167</v>
      </c>
      <c r="C82" s="9">
        <v>4</v>
      </c>
      <c r="D82" s="71" t="s">
        <v>7</v>
      </c>
      <c r="E82" s="9">
        <v>41</v>
      </c>
      <c r="F82" s="71" t="s">
        <v>7</v>
      </c>
      <c r="G82" s="9">
        <v>27</v>
      </c>
      <c r="H82" s="71" t="s">
        <v>7</v>
      </c>
      <c r="I82" s="20">
        <v>0</v>
      </c>
      <c r="J82" s="23">
        <f t="shared" si="16"/>
        <v>0</v>
      </c>
      <c r="K82" s="23">
        <f t="shared" si="17"/>
        <v>0</v>
      </c>
      <c r="L82" s="23">
        <f t="shared" si="18"/>
        <v>0</v>
      </c>
      <c r="M82" s="23" t="str">
        <f t="shared" si="19"/>
        <v/>
      </c>
      <c r="N82" s="107">
        <f t="shared" si="20"/>
        <v>0</v>
      </c>
      <c r="O82" s="73">
        <f t="shared" si="21"/>
        <v>0</v>
      </c>
      <c r="P82" s="74">
        <f t="shared" si="7"/>
        <v>0</v>
      </c>
      <c r="Q82" s="175">
        <f t="shared" si="22"/>
        <v>0</v>
      </c>
      <c r="R82" s="176">
        <f t="shared" si="23"/>
        <v>0</v>
      </c>
      <c r="S82" s="177">
        <f t="shared" si="24"/>
        <v>0</v>
      </c>
      <c r="T82" s="180">
        <f t="shared" si="25"/>
        <v>0</v>
      </c>
      <c r="U82" s="179">
        <f t="shared" si="26"/>
        <v>0</v>
      </c>
      <c r="V82" s="181">
        <f t="shared" si="27"/>
        <v>0</v>
      </c>
      <c r="W82" s="237">
        <f t="shared" si="28"/>
        <v>0</v>
      </c>
      <c r="X82" s="350">
        <f t="shared" si="29"/>
        <v>0</v>
      </c>
      <c r="Y82" s="69"/>
      <c r="Z82" s="23"/>
      <c r="AA82" s="23"/>
      <c r="AB82" s="23"/>
      <c r="AC82" s="23"/>
      <c r="AD82" s="23"/>
      <c r="AE82" s="23"/>
      <c r="AF82" s="23"/>
      <c r="AG82">
        <v>0</v>
      </c>
      <c r="AR82" s="25"/>
    </row>
    <row r="83" spans="1:44" customFormat="1" ht="13.5" customHeight="1" x14ac:dyDescent="0.2">
      <c r="A83" s="31"/>
      <c r="B83" s="306" t="s">
        <v>168</v>
      </c>
      <c r="C83" s="9">
        <v>4</v>
      </c>
      <c r="D83" s="71" t="s">
        <v>7</v>
      </c>
      <c r="E83" s="9">
        <v>10</v>
      </c>
      <c r="F83" s="71" t="s">
        <v>7</v>
      </c>
      <c r="G83" s="9">
        <v>40</v>
      </c>
      <c r="H83" s="71" t="s">
        <v>7</v>
      </c>
      <c r="I83" s="20">
        <v>0</v>
      </c>
      <c r="J83" s="23">
        <f t="shared" si="16"/>
        <v>0</v>
      </c>
      <c r="K83" s="23">
        <f t="shared" si="17"/>
        <v>0</v>
      </c>
      <c r="L83" s="23">
        <f t="shared" si="18"/>
        <v>0</v>
      </c>
      <c r="M83" s="23" t="str">
        <f t="shared" si="19"/>
        <v/>
      </c>
      <c r="N83" s="107">
        <f t="shared" si="20"/>
        <v>0</v>
      </c>
      <c r="O83" s="73">
        <f t="shared" si="21"/>
        <v>0</v>
      </c>
      <c r="P83" s="74">
        <f t="shared" si="7"/>
        <v>0</v>
      </c>
      <c r="Q83" s="175">
        <f t="shared" si="22"/>
        <v>0</v>
      </c>
      <c r="R83" s="176">
        <f t="shared" si="23"/>
        <v>0</v>
      </c>
      <c r="S83" s="177">
        <f t="shared" si="24"/>
        <v>0</v>
      </c>
      <c r="T83" s="180">
        <f t="shared" si="25"/>
        <v>0</v>
      </c>
      <c r="U83" s="179">
        <f t="shared" si="26"/>
        <v>0</v>
      </c>
      <c r="V83" s="181">
        <f t="shared" si="27"/>
        <v>0</v>
      </c>
      <c r="W83" s="237">
        <f t="shared" si="28"/>
        <v>0</v>
      </c>
      <c r="X83" s="350">
        <f t="shared" si="29"/>
        <v>0</v>
      </c>
      <c r="Y83" s="69"/>
      <c r="Z83" s="23"/>
      <c r="AA83" s="23"/>
      <c r="AB83" s="23"/>
      <c r="AC83" s="23"/>
      <c r="AD83" s="23"/>
      <c r="AE83" s="23"/>
      <c r="AF83" s="23"/>
      <c r="AG83">
        <v>0</v>
      </c>
      <c r="AR83" s="25"/>
    </row>
    <row r="84" spans="1:44" customFormat="1" ht="13.5" customHeight="1" x14ac:dyDescent="0.2">
      <c r="A84" s="31"/>
      <c r="B84" s="16"/>
      <c r="C84" s="9"/>
      <c r="D84" s="76"/>
      <c r="E84" s="9"/>
      <c r="F84" s="76"/>
      <c r="G84" s="9"/>
      <c r="H84" s="71"/>
      <c r="I84" s="20"/>
      <c r="J84" s="23"/>
      <c r="K84" s="23"/>
      <c r="L84" s="23"/>
      <c r="M84" s="23"/>
      <c r="N84" s="107"/>
      <c r="O84" s="73"/>
      <c r="P84" s="74"/>
      <c r="Q84" s="175"/>
      <c r="R84" s="176"/>
      <c r="S84" s="177"/>
      <c r="T84" s="180"/>
      <c r="U84" s="179"/>
      <c r="V84" s="181"/>
      <c r="W84" s="237"/>
      <c r="X84" s="350"/>
      <c r="Y84" s="69"/>
      <c r="Z84" s="23"/>
      <c r="AA84" s="23"/>
      <c r="AB84" s="23"/>
      <c r="AC84" s="23"/>
      <c r="AD84" s="23"/>
      <c r="AE84" s="23"/>
      <c r="AF84" s="23"/>
      <c r="AG84" s="23">
        <v>0</v>
      </c>
      <c r="AR84" s="25"/>
    </row>
    <row r="85" spans="1:44" customFormat="1" ht="14.25" customHeight="1" x14ac:dyDescent="0.2">
      <c r="A85" s="77"/>
      <c r="B85" s="97" t="s">
        <v>59</v>
      </c>
      <c r="C85" s="98"/>
      <c r="D85" s="76"/>
      <c r="E85" s="98"/>
      <c r="F85" s="76"/>
      <c r="G85" s="99"/>
      <c r="H85" s="78"/>
      <c r="I85" s="18"/>
      <c r="J85" s="23"/>
      <c r="K85" s="23"/>
      <c r="L85" s="23"/>
      <c r="M85" s="23"/>
      <c r="N85" s="107"/>
      <c r="O85" s="73"/>
      <c r="P85" s="74"/>
      <c r="Q85" s="175"/>
      <c r="R85" s="176"/>
      <c r="S85" s="177"/>
      <c r="T85" s="180"/>
      <c r="U85" s="179"/>
      <c r="V85" s="181"/>
      <c r="W85" s="237"/>
      <c r="X85" s="350"/>
      <c r="Y85" s="69"/>
      <c r="Z85" s="23"/>
      <c r="AA85" s="23"/>
      <c r="AB85" s="23"/>
      <c r="AC85" s="23"/>
      <c r="AD85" s="23"/>
      <c r="AE85" s="23"/>
      <c r="AF85" s="23"/>
      <c r="AG85" s="23">
        <v>0</v>
      </c>
      <c r="AR85" s="25"/>
    </row>
    <row r="86" spans="1:44" customFormat="1" ht="14.25" customHeight="1" x14ac:dyDescent="0.2">
      <c r="A86" s="77"/>
      <c r="B86" s="97" t="s">
        <v>62</v>
      </c>
      <c r="C86" s="10">
        <v>0.15</v>
      </c>
      <c r="D86" s="72" t="s">
        <v>7</v>
      </c>
      <c r="E86" s="10">
        <v>0.15</v>
      </c>
      <c r="F86" s="72" t="s">
        <v>7</v>
      </c>
      <c r="G86" s="12">
        <v>0.36</v>
      </c>
      <c r="H86" s="79"/>
      <c r="I86" s="120">
        <v>0.04</v>
      </c>
      <c r="J86" s="23">
        <f t="shared" si="3"/>
        <v>0</v>
      </c>
      <c r="K86" s="23">
        <f t="shared" si="4"/>
        <v>0</v>
      </c>
      <c r="L86" s="23">
        <f t="shared" si="5"/>
        <v>0</v>
      </c>
      <c r="M86" s="23">
        <f t="shared" si="6"/>
        <v>0</v>
      </c>
      <c r="N86" s="107">
        <f t="shared" ref="N86:N91" si="30">MAX(J86:M86)</f>
        <v>0</v>
      </c>
      <c r="O86" s="73">
        <f t="shared" ref="O86:O91" si="31">+(N86/$AA$51)*$AC$16</f>
        <v>0</v>
      </c>
      <c r="P86" s="74">
        <f t="shared" ref="P86:P91" si="32">IF($AD$61=1,(N86/$AA$51)*$AC$16*$AD$60,IF(AG86=0, "  ", (N86/$AA$51)*$AC$16*$AD$60*AG86))</f>
        <v>0</v>
      </c>
      <c r="Q86" s="175">
        <f t="shared" si="8"/>
        <v>0</v>
      </c>
      <c r="R86" s="176">
        <f t="shared" si="9"/>
        <v>0</v>
      </c>
      <c r="S86" s="177">
        <f t="shared" si="10"/>
        <v>0</v>
      </c>
      <c r="T86" s="180">
        <f t="shared" si="11"/>
        <v>0</v>
      </c>
      <c r="U86" s="179">
        <f t="shared" si="12"/>
        <v>0</v>
      </c>
      <c r="V86" s="181">
        <f t="shared" si="13"/>
        <v>0</v>
      </c>
      <c r="W86" s="237">
        <f t="shared" si="15"/>
        <v>0</v>
      </c>
      <c r="X86" s="350">
        <f t="shared" si="14"/>
        <v>0</v>
      </c>
      <c r="Y86" s="69"/>
      <c r="Z86" s="23"/>
      <c r="AA86" s="23"/>
      <c r="AB86" s="23"/>
      <c r="AC86" s="23"/>
      <c r="AD86" s="23"/>
      <c r="AE86" s="23"/>
      <c r="AF86" s="23"/>
      <c r="AG86" s="23">
        <v>0</v>
      </c>
      <c r="AR86" s="25"/>
    </row>
    <row r="87" spans="1:44" customFormat="1" ht="14.25" customHeight="1" x14ac:dyDescent="0.2">
      <c r="A87" s="77"/>
      <c r="B87" s="97" t="s">
        <v>63</v>
      </c>
      <c r="C87" s="10">
        <v>0.17499999999999999</v>
      </c>
      <c r="D87" s="72" t="s">
        <v>7</v>
      </c>
      <c r="E87" s="10">
        <v>0.27</v>
      </c>
      <c r="F87" s="72" t="s">
        <v>7</v>
      </c>
      <c r="G87" s="12">
        <v>0.44</v>
      </c>
      <c r="H87" s="79"/>
      <c r="I87" s="120">
        <v>0.04</v>
      </c>
      <c r="J87" s="23">
        <f t="shared" si="3"/>
        <v>0</v>
      </c>
      <c r="K87" s="23">
        <f t="shared" si="4"/>
        <v>0</v>
      </c>
      <c r="L87" s="23">
        <f t="shared" si="5"/>
        <v>0</v>
      </c>
      <c r="M87" s="23">
        <f t="shared" si="6"/>
        <v>0</v>
      </c>
      <c r="N87" s="107">
        <f t="shared" si="30"/>
        <v>0</v>
      </c>
      <c r="O87" s="73">
        <f t="shared" si="31"/>
        <v>0</v>
      </c>
      <c r="P87" s="74">
        <f t="shared" si="32"/>
        <v>0</v>
      </c>
      <c r="Q87" s="175">
        <f t="shared" si="8"/>
        <v>0</v>
      </c>
      <c r="R87" s="176">
        <f t="shared" si="9"/>
        <v>0</v>
      </c>
      <c r="S87" s="177">
        <f t="shared" si="10"/>
        <v>0</v>
      </c>
      <c r="T87" s="180">
        <f t="shared" si="11"/>
        <v>0</v>
      </c>
      <c r="U87" s="179">
        <f t="shared" si="12"/>
        <v>0</v>
      </c>
      <c r="V87" s="181">
        <f t="shared" si="13"/>
        <v>0</v>
      </c>
      <c r="W87" s="237">
        <f t="shared" si="15"/>
        <v>0</v>
      </c>
      <c r="X87" s="350">
        <f t="shared" si="14"/>
        <v>0</v>
      </c>
      <c r="Y87" s="69"/>
      <c r="Z87" s="23"/>
      <c r="AA87" s="23"/>
      <c r="AB87" s="23"/>
      <c r="AC87" s="23"/>
      <c r="AD87" s="23"/>
      <c r="AE87" s="23"/>
      <c r="AF87" s="23"/>
      <c r="AG87" s="23">
        <v>0</v>
      </c>
      <c r="AR87" s="25"/>
    </row>
    <row r="88" spans="1:44" customFormat="1" ht="14.25" customHeight="1" x14ac:dyDescent="0.2">
      <c r="A88" s="77"/>
      <c r="B88" s="97" t="s">
        <v>64</v>
      </c>
      <c r="C88" s="10">
        <v>0.35</v>
      </c>
      <c r="D88" s="72" t="s">
        <v>7</v>
      </c>
      <c r="E88" s="10">
        <v>0.3</v>
      </c>
      <c r="F88" s="72" t="s">
        <v>7</v>
      </c>
      <c r="G88" s="12">
        <v>0.36</v>
      </c>
      <c r="H88" s="79"/>
      <c r="I88" s="120">
        <v>0.08</v>
      </c>
      <c r="J88" s="23">
        <f t="shared" si="3"/>
        <v>0</v>
      </c>
      <c r="K88" s="23">
        <f t="shared" si="4"/>
        <v>0</v>
      </c>
      <c r="L88" s="23">
        <f t="shared" si="5"/>
        <v>0</v>
      </c>
      <c r="M88" s="23">
        <f t="shared" si="6"/>
        <v>0</v>
      </c>
      <c r="N88" s="107">
        <f t="shared" si="30"/>
        <v>0</v>
      </c>
      <c r="O88" s="73">
        <f t="shared" si="31"/>
        <v>0</v>
      </c>
      <c r="P88" s="74">
        <f t="shared" si="32"/>
        <v>0</v>
      </c>
      <c r="Q88" s="175">
        <f t="shared" si="8"/>
        <v>0</v>
      </c>
      <c r="R88" s="176">
        <f t="shared" si="9"/>
        <v>0</v>
      </c>
      <c r="S88" s="177">
        <f t="shared" si="10"/>
        <v>0</v>
      </c>
      <c r="T88" s="180">
        <f t="shared" si="11"/>
        <v>0</v>
      </c>
      <c r="U88" s="179">
        <f t="shared" si="12"/>
        <v>0</v>
      </c>
      <c r="V88" s="181">
        <f t="shared" si="13"/>
        <v>0</v>
      </c>
      <c r="W88" s="237">
        <f t="shared" si="15"/>
        <v>0</v>
      </c>
      <c r="X88" s="350">
        <f t="shared" si="14"/>
        <v>0</v>
      </c>
      <c r="Y88" s="69"/>
      <c r="Z88" s="75"/>
      <c r="AA88" s="75"/>
      <c r="AB88" s="23"/>
      <c r="AC88" s="23"/>
      <c r="AD88" s="23"/>
      <c r="AE88" s="23"/>
      <c r="AF88" s="23"/>
      <c r="AG88" s="23">
        <v>0</v>
      </c>
      <c r="AR88" s="25"/>
    </row>
    <row r="89" spans="1:44" customFormat="1" ht="14.25" customHeight="1" x14ac:dyDescent="0.2">
      <c r="A89" s="77"/>
      <c r="B89" s="97" t="s">
        <v>65</v>
      </c>
      <c r="C89" s="10">
        <v>1</v>
      </c>
      <c r="D89" s="72" t="s">
        <v>7</v>
      </c>
      <c r="E89" s="10">
        <v>1.5</v>
      </c>
      <c r="F89" s="72" t="s">
        <v>7</v>
      </c>
      <c r="G89" s="13">
        <v>1.2</v>
      </c>
      <c r="H89" s="80"/>
      <c r="I89" s="120">
        <v>0.1</v>
      </c>
      <c r="J89" s="23">
        <f t="shared" si="3"/>
        <v>0</v>
      </c>
      <c r="K89" s="23">
        <f t="shared" si="4"/>
        <v>0</v>
      </c>
      <c r="L89" s="23">
        <f t="shared" si="5"/>
        <v>0</v>
      </c>
      <c r="M89" s="23">
        <f t="shared" si="6"/>
        <v>0</v>
      </c>
      <c r="N89" s="107">
        <f t="shared" si="30"/>
        <v>0</v>
      </c>
      <c r="O89" s="73">
        <f t="shared" si="31"/>
        <v>0</v>
      </c>
      <c r="P89" s="74">
        <f t="shared" si="32"/>
        <v>0</v>
      </c>
      <c r="Q89" s="175">
        <f t="shared" si="8"/>
        <v>0</v>
      </c>
      <c r="R89" s="176">
        <f t="shared" si="9"/>
        <v>0</v>
      </c>
      <c r="S89" s="177">
        <f t="shared" si="10"/>
        <v>0</v>
      </c>
      <c r="T89" s="180">
        <f t="shared" si="11"/>
        <v>0</v>
      </c>
      <c r="U89" s="179">
        <f t="shared" si="12"/>
        <v>0</v>
      </c>
      <c r="V89" s="181">
        <f t="shared" si="13"/>
        <v>0</v>
      </c>
      <c r="W89" s="237">
        <f t="shared" si="15"/>
        <v>0</v>
      </c>
      <c r="X89" s="350">
        <f t="shared" si="14"/>
        <v>0</v>
      </c>
      <c r="Y89" s="69"/>
      <c r="Z89" s="23"/>
      <c r="AA89" s="23"/>
      <c r="AB89" s="23"/>
      <c r="AC89" s="23"/>
      <c r="AD89" s="23"/>
      <c r="AE89" s="23"/>
      <c r="AF89" s="23"/>
      <c r="AG89" s="23">
        <v>0</v>
      </c>
      <c r="AR89" s="25"/>
    </row>
    <row r="90" spans="1:44" customFormat="1" ht="14.25" customHeight="1" x14ac:dyDescent="0.2">
      <c r="A90" s="77"/>
      <c r="B90" s="97" t="s">
        <v>66</v>
      </c>
      <c r="C90" s="10">
        <v>0.125</v>
      </c>
      <c r="D90" s="72" t="s">
        <v>7</v>
      </c>
      <c r="E90" s="10">
        <v>0.18</v>
      </c>
      <c r="F90" s="72" t="s">
        <v>7</v>
      </c>
      <c r="G90" s="12">
        <v>0.4</v>
      </c>
      <c r="H90" s="79"/>
      <c r="I90" s="120">
        <v>7.0000000000000007E-2</v>
      </c>
      <c r="J90" s="23">
        <f t="shared" si="3"/>
        <v>0</v>
      </c>
      <c r="K90" s="23">
        <f t="shared" si="4"/>
        <v>0</v>
      </c>
      <c r="L90" s="23">
        <f t="shared" si="5"/>
        <v>0</v>
      </c>
      <c r="M90" s="23">
        <f t="shared" si="6"/>
        <v>0</v>
      </c>
      <c r="N90" s="107">
        <f t="shared" si="30"/>
        <v>0</v>
      </c>
      <c r="O90" s="73">
        <f t="shared" si="31"/>
        <v>0</v>
      </c>
      <c r="P90" s="74">
        <f t="shared" si="32"/>
        <v>0</v>
      </c>
      <c r="Q90" s="175">
        <f t="shared" si="8"/>
        <v>0</v>
      </c>
      <c r="R90" s="176">
        <f t="shared" si="9"/>
        <v>0</v>
      </c>
      <c r="S90" s="177">
        <f t="shared" si="10"/>
        <v>0</v>
      </c>
      <c r="T90" s="180">
        <f t="shared" si="11"/>
        <v>0</v>
      </c>
      <c r="U90" s="179">
        <f t="shared" si="12"/>
        <v>0</v>
      </c>
      <c r="V90" s="181">
        <f t="shared" si="13"/>
        <v>0</v>
      </c>
      <c r="W90" s="237">
        <f t="shared" si="15"/>
        <v>0</v>
      </c>
      <c r="X90" s="350">
        <f t="shared" si="14"/>
        <v>0</v>
      </c>
      <c r="Y90" s="69"/>
      <c r="Z90" s="23"/>
      <c r="AA90" s="23"/>
      <c r="AB90" s="23"/>
      <c r="AC90" s="23"/>
      <c r="AD90" s="23"/>
      <c r="AE90" s="23"/>
      <c r="AF90" s="23"/>
      <c r="AG90" s="23">
        <v>0</v>
      </c>
      <c r="AR90" s="25"/>
    </row>
    <row r="91" spans="1:44" customFormat="1" ht="14.25" customHeight="1" x14ac:dyDescent="0.2">
      <c r="A91" s="77"/>
      <c r="B91" s="97" t="s">
        <v>67</v>
      </c>
      <c r="C91" s="10">
        <v>0.32500000000000001</v>
      </c>
      <c r="D91" s="72" t="s">
        <v>7</v>
      </c>
      <c r="E91" s="10">
        <v>0.54</v>
      </c>
      <c r="F91" s="72" t="s">
        <v>7</v>
      </c>
      <c r="G91" s="12">
        <v>1.6</v>
      </c>
      <c r="H91" s="79"/>
      <c r="I91" s="120">
        <v>0.08</v>
      </c>
      <c r="J91" s="23">
        <f t="shared" si="3"/>
        <v>0</v>
      </c>
      <c r="K91" s="23">
        <f t="shared" si="4"/>
        <v>0</v>
      </c>
      <c r="L91" s="23">
        <f t="shared" si="5"/>
        <v>0</v>
      </c>
      <c r="M91" s="23">
        <f t="shared" si="6"/>
        <v>0</v>
      </c>
      <c r="N91" s="107">
        <f t="shared" si="30"/>
        <v>0</v>
      </c>
      <c r="O91" s="73">
        <f t="shared" si="31"/>
        <v>0</v>
      </c>
      <c r="P91" s="74">
        <f t="shared" si="32"/>
        <v>0</v>
      </c>
      <c r="Q91" s="175">
        <f t="shared" si="8"/>
        <v>0</v>
      </c>
      <c r="R91" s="176">
        <f t="shared" si="9"/>
        <v>0</v>
      </c>
      <c r="S91" s="177">
        <f t="shared" si="10"/>
        <v>0</v>
      </c>
      <c r="T91" s="180">
        <f t="shared" si="11"/>
        <v>0</v>
      </c>
      <c r="U91" s="179">
        <f t="shared" si="12"/>
        <v>0</v>
      </c>
      <c r="V91" s="181">
        <f t="shared" si="13"/>
        <v>0</v>
      </c>
      <c r="W91" s="237">
        <f t="shared" si="15"/>
        <v>0</v>
      </c>
      <c r="X91" s="350">
        <f t="shared" si="14"/>
        <v>0</v>
      </c>
      <c r="Y91" s="69"/>
      <c r="Z91" s="23"/>
      <c r="AA91" s="23"/>
      <c r="AB91" s="23"/>
      <c r="AC91" s="23"/>
      <c r="AD91" s="23"/>
      <c r="AE91" s="23"/>
      <c r="AF91" s="23"/>
      <c r="AG91" s="23">
        <v>0</v>
      </c>
      <c r="AR91" s="25"/>
    </row>
    <row r="92" spans="1:44" customFormat="1" ht="14.25" customHeight="1" x14ac:dyDescent="0.2">
      <c r="A92" s="77"/>
      <c r="B92" s="97"/>
      <c r="C92" s="10"/>
      <c r="D92" s="72"/>
      <c r="E92" s="11"/>
      <c r="F92" s="72"/>
      <c r="G92" s="12"/>
      <c r="H92" s="79"/>
      <c r="I92" s="18"/>
      <c r="J92" s="23"/>
      <c r="K92" s="23"/>
      <c r="L92" s="23"/>
      <c r="M92" s="23"/>
      <c r="N92" s="107"/>
      <c r="O92" s="73"/>
      <c r="P92" s="74"/>
      <c r="Q92" s="175"/>
      <c r="R92" s="176"/>
      <c r="S92" s="177"/>
      <c r="T92" s="180"/>
      <c r="U92" s="179"/>
      <c r="V92" s="181"/>
      <c r="W92" s="237"/>
      <c r="X92" s="350"/>
      <c r="Y92" s="69"/>
      <c r="Z92" s="23"/>
      <c r="AA92" s="23"/>
      <c r="AB92" s="23"/>
      <c r="AC92" s="23"/>
      <c r="AD92" s="23"/>
      <c r="AE92" s="23"/>
      <c r="AF92" s="23"/>
      <c r="AG92" s="23"/>
      <c r="AR92" s="25"/>
    </row>
    <row r="93" spans="1:44" customFormat="1" ht="14.25" customHeight="1" x14ac:dyDescent="0.2">
      <c r="A93" s="31"/>
      <c r="B93" s="16" t="s">
        <v>121</v>
      </c>
      <c r="C93" s="10">
        <v>0</v>
      </c>
      <c r="D93" s="72" t="s">
        <v>7</v>
      </c>
      <c r="E93" s="10">
        <v>0</v>
      </c>
      <c r="F93" s="72" t="s">
        <v>7</v>
      </c>
      <c r="G93" s="10">
        <v>0</v>
      </c>
      <c r="H93" s="72" t="s">
        <v>7</v>
      </c>
      <c r="I93" s="21">
        <v>0</v>
      </c>
      <c r="J93" s="23" t="str">
        <f>IF(C93=0,"",($J$62/C93)*100)</f>
        <v/>
      </c>
      <c r="K93" s="23" t="str">
        <f>IF(E93=0,"",($K$62/E93)*100)</f>
        <v/>
      </c>
      <c r="L93" s="23" t="str">
        <f>IF(G93=0,"",($L$62/G93)*100)</f>
        <v/>
      </c>
      <c r="M93" s="23" t="str">
        <f>IF(I93=0,"",($M$62/I93)*100)</f>
        <v/>
      </c>
      <c r="N93" s="107">
        <f>MAX(J93:M93)</f>
        <v>0</v>
      </c>
      <c r="O93" s="73">
        <f>+(N93/$AA$51)*$AC$16</f>
        <v>0</v>
      </c>
      <c r="P93" s="74">
        <f>IF($AD$61=1,(N93/$AA$51)*$AC$16*$AD$60,IF(AG93=0, "  ", (N93/$AA$51)*$AC$16*$AD$60*AG93))</f>
        <v>0</v>
      </c>
      <c r="Q93" s="175">
        <f t="shared" si="8"/>
        <v>0</v>
      </c>
      <c r="R93" s="176">
        <f t="shared" si="9"/>
        <v>0</v>
      </c>
      <c r="S93" s="177">
        <f t="shared" si="10"/>
        <v>0</v>
      </c>
      <c r="T93" s="180">
        <f t="shared" si="11"/>
        <v>0</v>
      </c>
      <c r="U93" s="179">
        <f t="shared" si="12"/>
        <v>0</v>
      </c>
      <c r="V93" s="181">
        <f t="shared" si="13"/>
        <v>0</v>
      </c>
      <c r="W93" s="237">
        <f t="shared" si="15"/>
        <v>0</v>
      </c>
      <c r="X93" s="350">
        <f t="shared" si="14"/>
        <v>0</v>
      </c>
      <c r="Y93" s="69"/>
      <c r="Z93" s="23"/>
      <c r="AA93" s="23"/>
      <c r="AB93" s="23"/>
      <c r="AC93" s="23"/>
      <c r="AD93" s="23"/>
      <c r="AE93" s="23"/>
      <c r="AF93" s="23"/>
      <c r="AG93" s="23">
        <v>0</v>
      </c>
      <c r="AR93" s="25"/>
    </row>
    <row r="94" spans="1:44" customFormat="1" ht="14.25" customHeight="1" x14ac:dyDescent="0.2">
      <c r="A94" s="31"/>
      <c r="B94" s="16" t="s">
        <v>122</v>
      </c>
      <c r="C94" s="10">
        <v>0</v>
      </c>
      <c r="D94" s="72" t="s">
        <v>7</v>
      </c>
      <c r="E94" s="10">
        <v>0</v>
      </c>
      <c r="F94" s="72" t="s">
        <v>7</v>
      </c>
      <c r="G94" s="10">
        <v>0</v>
      </c>
      <c r="H94" s="72" t="s">
        <v>7</v>
      </c>
      <c r="I94" s="21">
        <v>0</v>
      </c>
      <c r="J94" s="23" t="str">
        <f>IF(C94=0,"",($J$62/C94)*100)</f>
        <v/>
      </c>
      <c r="K94" s="23" t="str">
        <f>IF(E94=0,"",($K$62/E94)*100)</f>
        <v/>
      </c>
      <c r="L94" s="23" t="str">
        <f>IF(G94=0,"",($L$62/G94)*100)</f>
        <v/>
      </c>
      <c r="M94" s="23" t="str">
        <f>IF(I94=0,"",($M$62/I94)*100)</f>
        <v/>
      </c>
      <c r="N94" s="107">
        <f>MAX(J94:M94)</f>
        <v>0</v>
      </c>
      <c r="O94" s="73">
        <f>+(N94/$AA$51)*$AC$16</f>
        <v>0</v>
      </c>
      <c r="P94" s="74">
        <f>IF($AD$61=1,(N94/$AA$51)*$AC$16*$AD$60,IF(AG94=0, "  ", (N94/$AA$51)*$AC$16*$AD$60*AG94))</f>
        <v>0</v>
      </c>
      <c r="Q94" s="175">
        <f t="shared" ref="Q94" si="33">IF($AD$61=1,(((C94/100)*O94)-$AB$51)*$AD$60,IF(AG94=0, "  ", (((C94/100)*O94)-$AB$51)*$AD$60*AG94))</f>
        <v>0</v>
      </c>
      <c r="R94" s="176">
        <f t="shared" ref="R94" si="34">IF($AD$61=1,(((E94/100)*O94)-$AB$52)*$AD$60,IF(AG94=0, "  ", (((E94/100)*O94)-$AB$52)*$AD$60*AG94))</f>
        <v>0</v>
      </c>
      <c r="S94" s="177">
        <f t="shared" ref="S94" si="35">IF($AD$61=1,(((G94/100)*O94)-$AB$53)*$AD$60,IF(AG94=0, "  ", (((G94/100)*O94)-$AB$53)*$AD$60*AG94))</f>
        <v>0</v>
      </c>
      <c r="T94" s="180">
        <f t="shared" ref="T94" si="36">IF($AD$61=1,(((I94/100)*O94)-$AB$54)*$AD$60,IF(AG94=0, "  ", (((I94/100)*O94)-$AB$54)*$AD$60*AG94))</f>
        <v>0</v>
      </c>
      <c r="U94" s="179">
        <f t="shared" ref="U94" si="37">IF($AD$61=1,(((C94/100)*O94)-$AB$51)*$AD$60,IF(AG94=0, "  ", (((C94/100)*O94)-$AB$51)*$AD$60*AG94))</f>
        <v>0</v>
      </c>
      <c r="V94" s="181">
        <f t="shared" ref="V94" si="38">IF($AD$61=1,(((E94/100)*O94)-$AB$52)*$AD$60,IF(AG94=0, "  ", (((E94/100)*O94)-$AB$52)*$AD$60*AG94))</f>
        <v>0</v>
      </c>
      <c r="W94" s="237">
        <f t="shared" ref="W94" si="39">IF($AD$61=1,(((G94/100)*O94)-$AB$53)*$AD$60,IF(AG94=0, "  ", (((G94/100)*O94)-$AB$53)*$AD$60*AG94))</f>
        <v>0</v>
      </c>
      <c r="X94" s="350">
        <f t="shared" ref="X94" si="40">IF($AD$61=1,(((I94/100)*O94)-$AB$53)*$AD$60,IF(AH94=0, "  ", (((I94/100)*O94)-$AB$53)*$AD$60*AH94))</f>
        <v>0</v>
      </c>
      <c r="Y94" s="69"/>
      <c r="Z94" s="23"/>
      <c r="AA94" s="23"/>
      <c r="AB94" s="23"/>
      <c r="AC94" s="23"/>
      <c r="AD94" s="23"/>
      <c r="AE94" s="23"/>
      <c r="AF94" s="23"/>
      <c r="AG94" s="23">
        <v>0</v>
      </c>
      <c r="AR94" s="25"/>
    </row>
    <row r="95" spans="1:44" customFormat="1" ht="14.25" customHeight="1" x14ac:dyDescent="0.2">
      <c r="A95" s="31"/>
      <c r="B95" s="291" t="s">
        <v>139</v>
      </c>
      <c r="C95" s="292">
        <v>0</v>
      </c>
      <c r="D95" s="293" t="s">
        <v>7</v>
      </c>
      <c r="E95" s="292">
        <v>0</v>
      </c>
      <c r="F95" s="293" t="s">
        <v>7</v>
      </c>
      <c r="G95" s="292">
        <v>0</v>
      </c>
      <c r="H95" s="293" t="s">
        <v>7</v>
      </c>
      <c r="I95" s="294">
        <v>0</v>
      </c>
      <c r="J95" s="295" t="str">
        <f t="shared" ref="J95" si="41">IF(C95=0,"",($J$62/C95)*100)</f>
        <v/>
      </c>
      <c r="K95" s="295" t="str">
        <f t="shared" ref="K95" si="42">IF(E95=0,"",($K$62/E95)*100)</f>
        <v/>
      </c>
      <c r="L95" s="295" t="str">
        <f t="shared" ref="L95" si="43">IF(G95=0,"",($L$62/G95)*100)</f>
        <v/>
      </c>
      <c r="M95" s="295" t="str">
        <f t="shared" ref="M95" si="44">IF(I95=0,"",($M$62/I95)*100)</f>
        <v/>
      </c>
      <c r="N95" s="296">
        <f t="shared" ref="N95" si="45">MAX(J95:M95)</f>
        <v>0</v>
      </c>
      <c r="O95" s="297">
        <f>+(N95/$AA$51)*$AC$16</f>
        <v>0</v>
      </c>
      <c r="P95" s="298">
        <f>IF($AD$61=1,(N95/$AA$51)*$AC$16*$AD$60,IF(AG95=0, "  ", (N95/$AA$51)*$AC$16*$AD$60*AG95))</f>
        <v>0</v>
      </c>
      <c r="Q95" s="299">
        <f t="shared" si="8"/>
        <v>0</v>
      </c>
      <c r="R95" s="300">
        <f t="shared" si="9"/>
        <v>0</v>
      </c>
      <c r="S95" s="301">
        <f t="shared" si="10"/>
        <v>0</v>
      </c>
      <c r="T95" s="302">
        <f t="shared" si="11"/>
        <v>0</v>
      </c>
      <c r="U95" s="182">
        <f t="shared" si="12"/>
        <v>0</v>
      </c>
      <c r="V95" s="189">
        <f t="shared" si="13"/>
        <v>0</v>
      </c>
      <c r="W95" s="189">
        <f t="shared" si="15"/>
        <v>0</v>
      </c>
      <c r="X95" s="350">
        <f t="shared" si="14"/>
        <v>0</v>
      </c>
      <c r="Y95" s="69"/>
      <c r="Z95" s="23"/>
      <c r="AA95" s="23"/>
      <c r="AB95" s="23"/>
      <c r="AC95" s="23"/>
      <c r="AD95" s="23"/>
      <c r="AE95" s="23"/>
      <c r="AF95" s="23"/>
      <c r="AG95" s="23">
        <v>0</v>
      </c>
      <c r="AR95" s="25"/>
    </row>
    <row r="96" spans="1:44" customFormat="1" ht="14.25" hidden="1" customHeight="1" x14ac:dyDescent="0.2">
      <c r="A96" s="32"/>
      <c r="B96" s="383" t="s">
        <v>58</v>
      </c>
      <c r="C96" s="384"/>
      <c r="D96" s="384"/>
      <c r="E96" s="384"/>
      <c r="F96" s="252"/>
      <c r="G96" s="253"/>
      <c r="H96" s="253"/>
      <c r="I96" s="254"/>
      <c r="J96" s="25"/>
      <c r="K96" s="25"/>
      <c r="L96" s="25"/>
      <c r="M96" s="25"/>
      <c r="N96" s="89"/>
      <c r="O96" s="255"/>
      <c r="P96" s="256"/>
      <c r="Q96" s="257"/>
      <c r="R96" s="258"/>
      <c r="S96" s="258"/>
      <c r="T96" s="259"/>
      <c r="U96" s="260"/>
      <c r="V96" s="261"/>
      <c r="W96" s="262"/>
      <c r="X96" s="240"/>
      <c r="Y96" s="69"/>
      <c r="Z96" s="23"/>
      <c r="AA96" s="23"/>
      <c r="AB96" s="23"/>
      <c r="AC96" s="23"/>
      <c r="AD96" s="23"/>
      <c r="AE96" s="23"/>
      <c r="AF96" s="23"/>
      <c r="AG96" s="23"/>
      <c r="AR96" s="25"/>
    </row>
    <row r="97" spans="1:44" customFormat="1" ht="14.25" hidden="1" customHeight="1" x14ac:dyDescent="0.2">
      <c r="A97" s="32"/>
      <c r="B97" s="85" t="str">
        <f>INDEX(B63:B95,AE120)</f>
        <v>Urea</v>
      </c>
      <c r="C97" s="86">
        <f>AA120</f>
        <v>46</v>
      </c>
      <c r="D97" s="87" t="s">
        <v>7</v>
      </c>
      <c r="E97" s="86">
        <f>AB120</f>
        <v>0</v>
      </c>
      <c r="F97" s="87" t="s">
        <v>7</v>
      </c>
      <c r="G97" s="86">
        <f>AC120</f>
        <v>0</v>
      </c>
      <c r="H97" s="87" t="s">
        <v>7</v>
      </c>
      <c r="I97" s="88">
        <f>AD120</f>
        <v>0</v>
      </c>
      <c r="J97" s="25">
        <f>IF(C97=0,"",($J$62/C97)*100)</f>
        <v>0</v>
      </c>
      <c r="K97" s="25" t="str">
        <f>IF(E97=0,"",($K$62/E97)*100)</f>
        <v/>
      </c>
      <c r="L97" s="25" t="str">
        <f>IF(G97=0,"",($L$62/G97)*100)</f>
        <v/>
      </c>
      <c r="M97" s="25" t="str">
        <f>IF(I97=0,"",($M$62/I97)*100)</f>
        <v/>
      </c>
      <c r="N97" s="263">
        <f>(CHOOSE(AE122,J97,K97,L97,M97,MAX(J97:M97))*(T124/100))</f>
        <v>0</v>
      </c>
      <c r="O97" s="264">
        <f>+(N97/$AA$51)*$AC$16</f>
        <v>0</v>
      </c>
      <c r="P97" s="265">
        <f>IF($AD$61=1,(N97/$AA$51)*$AC$16*$AD$60,IF(AG97=0, "  ", (N97/$AA$51)*$AC$16*$AD$60*AG97))</f>
        <v>0</v>
      </c>
      <c r="Q97" s="266">
        <f>IF($AD$61=1,(((C97/100)*O97)-$AB$51)*$AD$60,IF(AG97=0, "  ", (((C97/100)*O97)-$AB$51)*$AD$60*AG97))</f>
        <v>0</v>
      </c>
      <c r="R97" s="267">
        <f>IF($AD$61=1,(((E97/100)*O97)-$AB$52)*$AD$60,IF(AG97=0, "  ", (((E97/100)*O97)-$AB$52)*$AD$60*AG97))</f>
        <v>0</v>
      </c>
      <c r="S97" s="267">
        <f>IF($AD$61=1,(((G97/100)*O97)-$AB$53)*$AD$60,IF(AG97=0, "  ", (((G97/100)*O97)-$AB$53)*$AD$60*AG97))</f>
        <v>0</v>
      </c>
      <c r="T97" s="268">
        <f>IF($AD$61=1,(((I97/100)*O97)-$AB$54)*$AD$60,IF(AG97=0, "  ", (((I97/100)*O97)-$AB$54)*$AD$60*AG97))</f>
        <v>0</v>
      </c>
      <c r="U97" s="269">
        <f>IF($AD$61=1,(((C97/100)*O97)-$AB$51)*$AD$60,IF(AG97=0, "  ", (((C97/100)*O97)-$AB$51)*$AD$60*AG97))</f>
        <v>0</v>
      </c>
      <c r="V97" s="270">
        <f>IF($AD$61=1,(((E97/100)*O97)-$AB$52)*$AD$60,IF(AG97=0, "  ", (((E97/100)*O97)-$AB$52)*$AD$60*AG97))</f>
        <v>0</v>
      </c>
      <c r="W97" s="271">
        <f>IF($AD$61=1,(((G97/100)*O97)-$AB$53)*$AD$60,IF(AG97=0, "  ", (((G97/100)*O97)-$AB$53)*$AD$60*AG97))</f>
        <v>0</v>
      </c>
      <c r="X97" s="240">
        <f>IF($AD$61=1,(((I97/100)*O97)-$AB$53)*$AD$60,IF(AH97=0, "  ", (((I97/100)*O97)-$AB$53)*$AD$60*AH97))</f>
        <v>0</v>
      </c>
      <c r="Y97" s="69"/>
      <c r="Z97" s="23"/>
      <c r="AA97" s="23"/>
      <c r="AB97" s="23"/>
      <c r="AC97" s="23"/>
      <c r="AD97" s="23"/>
      <c r="AE97" s="23"/>
      <c r="AF97" s="23"/>
      <c r="AG97" s="23">
        <v>0</v>
      </c>
      <c r="AR97" s="25"/>
    </row>
    <row r="98" spans="1:44" customFormat="1" ht="14.25" hidden="1" customHeight="1" x14ac:dyDescent="0.2">
      <c r="A98" s="32"/>
      <c r="B98" s="85"/>
      <c r="C98" s="86"/>
      <c r="D98" s="87"/>
      <c r="E98" s="86" t="s">
        <v>116</v>
      </c>
      <c r="F98" s="87"/>
      <c r="G98" s="86"/>
      <c r="H98" s="87"/>
      <c r="I98" s="88"/>
      <c r="J98" s="25">
        <f>+C97*N97/100</f>
        <v>0</v>
      </c>
      <c r="K98" s="25">
        <f>+E97*N97/100</f>
        <v>0</v>
      </c>
      <c r="L98" s="25">
        <f>+G97*N97/100</f>
        <v>0</v>
      </c>
      <c r="M98" s="25">
        <f>+I97*N97/100</f>
        <v>0</v>
      </c>
      <c r="N98" s="89"/>
      <c r="O98" s="90"/>
      <c r="P98" s="91"/>
      <c r="Q98" s="183">
        <f>(C97*$P$97)/100</f>
        <v>0</v>
      </c>
      <c r="R98" s="183">
        <f>(E97*$P$97)/100</f>
        <v>0</v>
      </c>
      <c r="S98" s="183">
        <f>(G97*$P$97)/100</f>
        <v>0</v>
      </c>
      <c r="T98" s="183">
        <f>(I97*$P$97)/100</f>
        <v>0</v>
      </c>
      <c r="U98" s="183">
        <f>(C97*$P$97)/100</f>
        <v>0</v>
      </c>
      <c r="V98" s="183">
        <f>(E97*$P$97)/100</f>
        <v>0</v>
      </c>
      <c r="W98" s="231">
        <f>(G97*$P$97)/100</f>
        <v>0</v>
      </c>
      <c r="X98" s="239"/>
      <c r="Y98" s="69"/>
      <c r="Z98" s="22"/>
      <c r="AA98" s="22"/>
      <c r="AB98" s="23"/>
      <c r="AC98" s="23"/>
      <c r="AD98" s="23"/>
      <c r="AE98" s="23"/>
      <c r="AF98" s="23"/>
      <c r="AG98" s="23"/>
      <c r="AR98" s="25"/>
    </row>
    <row r="99" spans="1:44" customFormat="1" ht="14.25" hidden="1" customHeight="1" x14ac:dyDescent="0.2">
      <c r="A99" s="32"/>
      <c r="B99" s="85"/>
      <c r="C99" s="86"/>
      <c r="D99" s="87"/>
      <c r="E99" s="86" t="s">
        <v>115</v>
      </c>
      <c r="F99" s="87"/>
      <c r="G99" s="86"/>
      <c r="H99" s="87"/>
      <c r="I99" s="88"/>
      <c r="J99" s="25">
        <f>+$J$62-J98</f>
        <v>0</v>
      </c>
      <c r="K99" s="25">
        <f>+$K$62-K98</f>
        <v>0</v>
      </c>
      <c r="L99" s="25">
        <f>+$L$62-L98</f>
        <v>0</v>
      </c>
      <c r="M99" s="25">
        <f>+$M$62-M98</f>
        <v>0</v>
      </c>
      <c r="N99" s="89"/>
      <c r="O99" s="90"/>
      <c r="P99" s="91"/>
      <c r="Q99" s="183"/>
      <c r="R99" s="184"/>
      <c r="S99" s="184"/>
      <c r="T99" s="185"/>
      <c r="U99" s="186"/>
      <c r="V99" s="187"/>
      <c r="W99" s="238"/>
      <c r="X99" s="240"/>
      <c r="Y99" s="69"/>
      <c r="Z99" s="22"/>
      <c r="AA99" s="22"/>
      <c r="AB99" s="23"/>
      <c r="AC99" s="23"/>
      <c r="AD99" s="23"/>
      <c r="AE99" s="23"/>
      <c r="AF99" s="23"/>
      <c r="AG99" s="23"/>
      <c r="AR99" s="25"/>
    </row>
    <row r="100" spans="1:44" customFormat="1" ht="14.25" hidden="1" customHeight="1" x14ac:dyDescent="0.2">
      <c r="A100" s="32"/>
      <c r="B100" s="85"/>
      <c r="C100" s="86"/>
      <c r="D100" s="87"/>
      <c r="E100" s="86" t="s">
        <v>118</v>
      </c>
      <c r="F100" s="87"/>
      <c r="G100" s="86"/>
      <c r="H100" s="87"/>
      <c r="I100" s="88"/>
      <c r="J100" s="25">
        <f>J99*-1</f>
        <v>0</v>
      </c>
      <c r="K100" s="25">
        <f t="shared" ref="K100:M100" si="46">K99*-1</f>
        <v>0</v>
      </c>
      <c r="L100" s="25">
        <f t="shared" si="46"/>
        <v>0</v>
      </c>
      <c r="M100" s="25">
        <f t="shared" si="46"/>
        <v>0</v>
      </c>
      <c r="N100" s="89"/>
      <c r="O100" s="90"/>
      <c r="P100" s="91"/>
      <c r="Q100" s="226"/>
      <c r="R100" s="227"/>
      <c r="S100" s="228"/>
      <c r="T100" s="185"/>
      <c r="U100" s="212"/>
      <c r="V100" s="229"/>
      <c r="W100" s="238"/>
      <c r="X100" s="240"/>
      <c r="Y100" s="69"/>
      <c r="Z100" s="22"/>
      <c r="AA100" s="22"/>
      <c r="AB100" s="23"/>
      <c r="AC100" s="23"/>
      <c r="AD100" s="23"/>
      <c r="AE100" s="23"/>
      <c r="AF100" s="23"/>
      <c r="AG100" s="23"/>
      <c r="AR100" s="25"/>
    </row>
    <row r="101" spans="1:44" customFormat="1" ht="14.25" hidden="1" customHeight="1" x14ac:dyDescent="0.2">
      <c r="A101" s="32"/>
      <c r="B101" s="85" t="str">
        <f>INDEX(B63:B95,AE127)</f>
        <v>Potash</v>
      </c>
      <c r="C101" s="86">
        <f>AA127</f>
        <v>0</v>
      </c>
      <c r="D101" s="87" t="s">
        <v>7</v>
      </c>
      <c r="E101" s="86">
        <f>AB127</f>
        <v>0</v>
      </c>
      <c r="F101" s="87" t="s">
        <v>7</v>
      </c>
      <c r="G101" s="86">
        <f>AC127</f>
        <v>60</v>
      </c>
      <c r="H101" s="87" t="s">
        <v>7</v>
      </c>
      <c r="I101" s="88">
        <f>AD127</f>
        <v>0</v>
      </c>
      <c r="J101" s="25" t="str">
        <f>IF(SIGN(J99)=-1,0,IF(C101=0,"",(J99/C101)*100))</f>
        <v/>
      </c>
      <c r="K101" s="25" t="str">
        <f>IF(SIGN(K99)=-1,0,IF(E101=0,"",(K99/E101)*100))</f>
        <v/>
      </c>
      <c r="L101" s="25">
        <f>IF(SIGN(L99)=-1,0,IF(G101=0,"",(L99/G101)*100))</f>
        <v>0</v>
      </c>
      <c r="M101" s="25" t="str">
        <f>IF(SIGN(M99)=-1,0,IF(I101=0,"",(M99/I101)*100))</f>
        <v/>
      </c>
      <c r="N101" s="263">
        <f>(CHOOSE(AE129,J101,K101,L101,M101,MAX(J101:M101))*(T131/100))</f>
        <v>0</v>
      </c>
      <c r="O101" s="272">
        <f>+(N101/$AA$51)*$AC$16</f>
        <v>0</v>
      </c>
      <c r="P101" s="265">
        <f>IF($AD$61=1,(N101/$AA$51)*$AC$16*$AD$60,IF(AG101=0, "  ", (N101/$AA$51)*$AC$16*$AD$60*AG101))</f>
        <v>0</v>
      </c>
      <c r="Q101" s="273">
        <f t="shared" ref="Q101:S101" si="47">+(J104/$AA$51)*$AC$16</f>
        <v>0</v>
      </c>
      <c r="R101" s="273">
        <f t="shared" si="47"/>
        <v>0</v>
      </c>
      <c r="S101" s="273">
        <f t="shared" si="47"/>
        <v>0</v>
      </c>
      <c r="T101" s="273">
        <f>+(M104/$AA$51)*$AC$16</f>
        <v>0</v>
      </c>
      <c r="U101" s="274">
        <f>+(J104/$AA$51)*$AC$16</f>
        <v>0</v>
      </c>
      <c r="V101" s="273">
        <f t="shared" ref="V101:X101" si="48">+(K104/$AA$51)*$AC$16</f>
        <v>0</v>
      </c>
      <c r="W101" s="273">
        <f t="shared" si="48"/>
        <v>0</v>
      </c>
      <c r="X101" s="239">
        <f t="shared" si="48"/>
        <v>0</v>
      </c>
      <c r="Y101" s="69"/>
      <c r="Z101" s="22"/>
      <c r="AA101" s="22"/>
      <c r="AB101" s="23"/>
      <c r="AC101" s="23"/>
      <c r="AD101" s="23"/>
      <c r="AE101" s="23"/>
      <c r="AF101" s="23"/>
      <c r="AG101" s="23">
        <v>0</v>
      </c>
      <c r="AR101" s="25"/>
    </row>
    <row r="102" spans="1:44" customFormat="1" ht="14.25" hidden="1" customHeight="1" x14ac:dyDescent="0.2">
      <c r="A102" s="32"/>
      <c r="B102" s="85"/>
      <c r="C102" s="86"/>
      <c r="D102" s="87"/>
      <c r="E102" s="86" t="s">
        <v>116</v>
      </c>
      <c r="F102" s="87"/>
      <c r="G102" s="86"/>
      <c r="H102" s="87"/>
      <c r="I102" s="88"/>
      <c r="J102" s="25">
        <f>+C101*N101/100</f>
        <v>0</v>
      </c>
      <c r="K102" s="25">
        <f>+E101*N101/100</f>
        <v>0</v>
      </c>
      <c r="L102" s="25">
        <f>+G101*N101/100</f>
        <v>0</v>
      </c>
      <c r="M102" s="25">
        <f>+I101*N101/100</f>
        <v>0</v>
      </c>
      <c r="N102" s="89"/>
      <c r="O102" s="90"/>
      <c r="P102" s="91"/>
      <c r="Q102" s="183">
        <f>(C101*$P$101)/100</f>
        <v>0</v>
      </c>
      <c r="R102" s="183">
        <f>(E101*$P$101)/100</f>
        <v>0</v>
      </c>
      <c r="S102" s="183">
        <f>(G101*$P$101)/100</f>
        <v>0</v>
      </c>
      <c r="T102" s="230">
        <f>(I101*$P$101)/100</f>
        <v>0</v>
      </c>
      <c r="U102" s="232">
        <f>(C101*$P$101)/100</f>
        <v>0</v>
      </c>
      <c r="V102" s="183">
        <f>(E101*$P$101)/100</f>
        <v>0</v>
      </c>
      <c r="W102" s="231">
        <f>(G101*$P$101)/100</f>
        <v>0</v>
      </c>
      <c r="X102" s="239"/>
      <c r="Y102" s="69"/>
      <c r="Z102" s="22"/>
      <c r="AA102" s="22"/>
      <c r="AB102" s="23"/>
      <c r="AC102" s="23"/>
      <c r="AD102" s="23"/>
      <c r="AE102" s="23"/>
      <c r="AF102" s="23"/>
      <c r="AG102" s="23"/>
      <c r="AR102" s="25"/>
    </row>
    <row r="103" spans="1:44" customFormat="1" ht="14.25" hidden="1" customHeight="1" x14ac:dyDescent="0.2">
      <c r="A103" s="32"/>
      <c r="B103" s="85"/>
      <c r="C103" s="86"/>
      <c r="D103" s="87"/>
      <c r="E103" s="86" t="s">
        <v>115</v>
      </c>
      <c r="F103" s="87"/>
      <c r="G103" s="86"/>
      <c r="H103" s="87"/>
      <c r="I103" s="88"/>
      <c r="J103" s="25">
        <f>+J99-J102</f>
        <v>0</v>
      </c>
      <c r="K103" s="25">
        <f>+K99-K102</f>
        <v>0</v>
      </c>
      <c r="L103" s="25">
        <f>+L99-L102</f>
        <v>0</v>
      </c>
      <c r="M103" s="25">
        <f>+M99-M102</f>
        <v>0</v>
      </c>
      <c r="N103" s="89"/>
      <c r="O103" s="90"/>
      <c r="P103" s="91"/>
      <c r="Q103" s="183"/>
      <c r="R103" s="184"/>
      <c r="S103" s="184"/>
      <c r="T103" s="231"/>
      <c r="U103" s="233"/>
      <c r="V103" s="187"/>
      <c r="W103" s="238"/>
      <c r="X103" s="240"/>
      <c r="Y103" s="69"/>
      <c r="Z103" s="22"/>
      <c r="AA103" s="22"/>
      <c r="AB103" s="23"/>
      <c r="AC103" s="23"/>
      <c r="AD103" s="23"/>
      <c r="AE103" s="23"/>
      <c r="AF103" s="23"/>
      <c r="AG103" s="23"/>
      <c r="AR103" s="25"/>
    </row>
    <row r="104" spans="1:44" customFormat="1" ht="14.25" hidden="1" customHeight="1" x14ac:dyDescent="0.2">
      <c r="A104" s="32"/>
      <c r="B104" s="85"/>
      <c r="C104" s="86"/>
      <c r="D104" s="87"/>
      <c r="E104" s="86" t="s">
        <v>118</v>
      </c>
      <c r="F104" s="87"/>
      <c r="G104" s="86"/>
      <c r="H104" s="87"/>
      <c r="I104" s="88"/>
      <c r="J104" s="25">
        <f>J103*-1</f>
        <v>0</v>
      </c>
      <c r="K104" s="25">
        <f t="shared" ref="K104:M104" si="49">K103*-1</f>
        <v>0</v>
      </c>
      <c r="L104" s="25">
        <f t="shared" si="49"/>
        <v>0</v>
      </c>
      <c r="M104" s="25">
        <f t="shared" si="49"/>
        <v>0</v>
      </c>
      <c r="N104" s="89"/>
      <c r="O104" s="222"/>
      <c r="P104" s="223"/>
      <c r="Q104" s="226"/>
      <c r="R104" s="227"/>
      <c r="S104" s="228"/>
      <c r="T104" s="231"/>
      <c r="U104" s="234"/>
      <c r="V104" s="229"/>
      <c r="W104" s="238"/>
      <c r="X104" s="240"/>
      <c r="Y104" s="69"/>
      <c r="Z104" s="22"/>
      <c r="AA104" s="22"/>
      <c r="AB104" s="23"/>
      <c r="AC104" s="23"/>
      <c r="AD104" s="23"/>
      <c r="AE104" s="23"/>
      <c r="AF104" s="23"/>
      <c r="AG104" s="23"/>
      <c r="AR104" s="25"/>
    </row>
    <row r="105" spans="1:44" customFormat="1" ht="14.25" hidden="1" customHeight="1" x14ac:dyDescent="0.2">
      <c r="A105" s="32"/>
      <c r="B105" s="85">
        <f>INDEX(B63:B95,AE134)</f>
        <v>0</v>
      </c>
      <c r="C105" s="86">
        <f>AA134</f>
        <v>0</v>
      </c>
      <c r="D105" s="87" t="s">
        <v>7</v>
      </c>
      <c r="E105" s="86">
        <f>AB134</f>
        <v>0</v>
      </c>
      <c r="F105" s="87" t="s">
        <v>7</v>
      </c>
      <c r="G105" s="86">
        <f>AC134</f>
        <v>0</v>
      </c>
      <c r="H105" s="87" t="s">
        <v>7</v>
      </c>
      <c r="I105" s="88">
        <f>AD134</f>
        <v>0</v>
      </c>
      <c r="J105" s="25" t="str">
        <f>IF(SIGN(J103)=-1,0,IF(C105=0,"",(J103/C105)*100))</f>
        <v/>
      </c>
      <c r="K105" s="25" t="str">
        <f>IF(SIGN(K103)=-1,0,IF(E105=0,"",(K103/E105)*100))</f>
        <v/>
      </c>
      <c r="L105" s="25" t="str">
        <f>IF(SIGN(L103)=-1,0,IF(G105=0,"",(L103/G105)*100))</f>
        <v/>
      </c>
      <c r="M105" s="25" t="str">
        <f>IF(SIGN(M103)=-1,0,IF(I105=0,"",(M103/I105)*100))</f>
        <v/>
      </c>
      <c r="N105" s="263">
        <f>(CHOOSE(AE136,J105,K105,L105,M105,MAX(J105:M105))*(T138/100))</f>
        <v>0</v>
      </c>
      <c r="O105" s="222">
        <f>+(N105/$AA$51)*$AC$16</f>
        <v>0</v>
      </c>
      <c r="P105" s="223">
        <f>IF($AD$61=1,(N105/$AA$51)*$AC$16*$AD$60,IF(AG105=0, "  ", (N105/$AA$51)*$AC$16*$AD$60*AG105))</f>
        <v>0</v>
      </c>
      <c r="Q105" s="274">
        <f>+(J108/$AA$51)*$AC$16</f>
        <v>0</v>
      </c>
      <c r="R105" s="273">
        <f t="shared" ref="R105:T105" si="50">+(K108/$AA$51)*$AC$16</f>
        <v>0</v>
      </c>
      <c r="S105" s="273">
        <f t="shared" si="50"/>
        <v>0</v>
      </c>
      <c r="T105" s="273">
        <f t="shared" si="50"/>
        <v>0</v>
      </c>
      <c r="U105" s="274">
        <f>+(J108/$AA$51)*$AC$16</f>
        <v>0</v>
      </c>
      <c r="V105" s="273">
        <f t="shared" ref="V105:X105" si="51">+(K108/$AA$51)*$AC$16</f>
        <v>0</v>
      </c>
      <c r="W105" s="273">
        <f t="shared" si="51"/>
        <v>0</v>
      </c>
      <c r="X105" s="239">
        <f t="shared" si="51"/>
        <v>0</v>
      </c>
      <c r="Y105" s="69"/>
      <c r="Z105" s="22"/>
      <c r="AA105" s="22"/>
      <c r="AB105" s="23"/>
      <c r="AC105" s="23"/>
      <c r="AD105" s="23"/>
      <c r="AE105" s="23"/>
      <c r="AF105" s="23"/>
      <c r="AG105" s="23">
        <v>0</v>
      </c>
      <c r="AR105" s="25"/>
    </row>
    <row r="106" spans="1:44" customFormat="1" ht="14.25" hidden="1" customHeight="1" x14ac:dyDescent="0.2">
      <c r="A106" s="32"/>
      <c r="B106" s="85"/>
      <c r="C106" s="86"/>
      <c r="D106" s="87"/>
      <c r="E106" s="86" t="s">
        <v>116</v>
      </c>
      <c r="F106" s="87"/>
      <c r="G106" s="86"/>
      <c r="H106" s="87"/>
      <c r="I106" s="88"/>
      <c r="J106" s="25">
        <f>+C105*N105/100</f>
        <v>0</v>
      </c>
      <c r="K106" s="25">
        <f>+E105*N105/100</f>
        <v>0</v>
      </c>
      <c r="L106" s="25">
        <f>+G105*N105/100</f>
        <v>0</v>
      </c>
      <c r="M106" s="25">
        <f>+I105*N105/100</f>
        <v>0</v>
      </c>
      <c r="N106" s="89"/>
      <c r="O106" s="210"/>
      <c r="P106" s="211"/>
      <c r="Q106" s="183">
        <f>(C105*$P$105)/100</f>
        <v>0</v>
      </c>
      <c r="R106" s="183">
        <f>(E105*$P$105)/100</f>
        <v>0</v>
      </c>
      <c r="S106" s="183">
        <f>(G105*$P$105)/100</f>
        <v>0</v>
      </c>
      <c r="T106" s="230">
        <f>(I105*$P$105)/100</f>
        <v>0</v>
      </c>
      <c r="U106" s="232">
        <f>(C105*$P$105)/100</f>
        <v>0</v>
      </c>
      <c r="V106" s="183">
        <f>(E105*$P$105)/100</f>
        <v>0</v>
      </c>
      <c r="W106" s="231">
        <f>(G105*$P$105)/100</f>
        <v>0</v>
      </c>
      <c r="X106" s="239"/>
      <c r="Y106" s="69"/>
      <c r="Z106" s="22"/>
      <c r="AA106" s="22"/>
      <c r="AB106" s="23"/>
      <c r="AC106" s="23"/>
      <c r="AD106" s="23"/>
      <c r="AE106" s="23"/>
      <c r="AF106" s="23"/>
      <c r="AG106" s="23"/>
      <c r="AR106" s="25"/>
    </row>
    <row r="107" spans="1:44" customFormat="1" ht="14.25" hidden="1" customHeight="1" x14ac:dyDescent="0.2">
      <c r="A107" s="32"/>
      <c r="B107" s="85"/>
      <c r="C107" s="86"/>
      <c r="D107" s="87"/>
      <c r="E107" s="86" t="s">
        <v>115</v>
      </c>
      <c r="F107" s="87"/>
      <c r="G107" s="86"/>
      <c r="H107" s="87"/>
      <c r="I107" s="88"/>
      <c r="J107" s="25">
        <f>+J103-J106</f>
        <v>0</v>
      </c>
      <c r="K107" s="25">
        <f>+K103-K106</f>
        <v>0</v>
      </c>
      <c r="L107" s="25">
        <f>+L103-L106</f>
        <v>0</v>
      </c>
      <c r="M107" s="25">
        <f>+M103-M106</f>
        <v>0</v>
      </c>
      <c r="N107" s="89"/>
      <c r="O107" s="90"/>
      <c r="P107" s="91"/>
      <c r="Q107" s="183"/>
      <c r="R107" s="184"/>
      <c r="S107" s="184"/>
      <c r="T107" s="231"/>
      <c r="U107" s="233"/>
      <c r="V107" s="187"/>
      <c r="W107" s="238"/>
      <c r="X107" s="240"/>
      <c r="Y107" s="69"/>
      <c r="Z107" s="22"/>
      <c r="AA107" s="22"/>
      <c r="AB107" s="23"/>
      <c r="AC107" s="23"/>
      <c r="AD107" s="23"/>
      <c r="AE107" s="23"/>
      <c r="AF107" s="23"/>
      <c r="AG107" s="23"/>
      <c r="AR107" s="25"/>
    </row>
    <row r="108" spans="1:44" customFormat="1" ht="14.25" hidden="1" customHeight="1" x14ac:dyDescent="0.2">
      <c r="A108" s="32"/>
      <c r="B108" s="85"/>
      <c r="C108" s="86"/>
      <c r="D108" s="87"/>
      <c r="E108" s="86" t="s">
        <v>118</v>
      </c>
      <c r="F108" s="87"/>
      <c r="G108" s="86"/>
      <c r="H108" s="87"/>
      <c r="I108" s="88"/>
      <c r="J108" s="25">
        <f>J107*-1</f>
        <v>0</v>
      </c>
      <c r="K108" s="25">
        <f t="shared" ref="K108:M108" si="52">K107*-1</f>
        <v>0</v>
      </c>
      <c r="L108" s="25">
        <f t="shared" si="52"/>
        <v>0</v>
      </c>
      <c r="M108" s="25">
        <f t="shared" si="52"/>
        <v>0</v>
      </c>
      <c r="N108" s="89"/>
      <c r="O108" s="90"/>
      <c r="P108" s="91"/>
      <c r="Q108" s="226"/>
      <c r="R108" s="227"/>
      <c r="S108" s="228"/>
      <c r="T108" s="231"/>
      <c r="U108" s="234"/>
      <c r="V108" s="229"/>
      <c r="W108" s="238"/>
      <c r="X108" s="240"/>
      <c r="Y108" s="69"/>
      <c r="Z108" s="22"/>
      <c r="AA108" s="22"/>
      <c r="AB108" s="23"/>
      <c r="AC108" s="23"/>
      <c r="AD108" s="23"/>
      <c r="AE108" s="23"/>
      <c r="AF108" s="23"/>
      <c r="AG108" s="23"/>
      <c r="AR108" s="25"/>
    </row>
    <row r="109" spans="1:44" customFormat="1" ht="14.25" hidden="1" customHeight="1" x14ac:dyDescent="0.2">
      <c r="A109" s="32"/>
      <c r="B109" s="85">
        <f>INDEX(B63:B95,AE141)</f>
        <v>0</v>
      </c>
      <c r="C109" s="86">
        <f>AA141</f>
        <v>0</v>
      </c>
      <c r="D109" s="87" t="s">
        <v>7</v>
      </c>
      <c r="E109" s="86">
        <f>AB141</f>
        <v>0</v>
      </c>
      <c r="F109" s="87" t="s">
        <v>7</v>
      </c>
      <c r="G109" s="86">
        <f>AC141</f>
        <v>0</v>
      </c>
      <c r="H109" s="87" t="s">
        <v>7</v>
      </c>
      <c r="I109" s="86">
        <f>AD141</f>
        <v>0</v>
      </c>
      <c r="J109" s="275" t="str">
        <f>IF(SIGN(J107)=-1,0,IF(C109=0,"",(J107/C109)*100))</f>
        <v/>
      </c>
      <c r="K109" s="32" t="str">
        <f>IF(SIGN(K107)=-1,0,IF(E109=0,"",(K107/E109)*100))</f>
        <v/>
      </c>
      <c r="L109" s="32" t="str">
        <f>IF(SIGN(L107)=-1,0,IF(G109=0,"",(L107/G109)*100))</f>
        <v/>
      </c>
      <c r="M109" s="32" t="str">
        <f>IF(SIGN(M107)=-1,0,IF(I109=0,"",(M107/I109)*100))</f>
        <v/>
      </c>
      <c r="N109" s="221">
        <f>(CHOOSE(AE143,J109,K109,L109,M109,MAX(J109:M109))*(T145/100))</f>
        <v>0</v>
      </c>
      <c r="O109" s="222">
        <f>+(N109/$AA$51)*$AC$16</f>
        <v>0</v>
      </c>
      <c r="P109" s="276">
        <f>IF($AD$61=1,(N109/$AA$51)*$AC$16*$AD$60,IF(AG109=0, "  ", (N109/$AA$51)*$AC$16*$AD$60*AG109))</f>
        <v>0</v>
      </c>
      <c r="Q109" s="277">
        <f>+(J112/$AA$51)*$AC$16</f>
        <v>0</v>
      </c>
      <c r="R109" s="224">
        <f t="shared" ref="R109:T109" si="53">+(K112/$AA$51)*$AC$16</f>
        <v>0</v>
      </c>
      <c r="S109" s="224">
        <f t="shared" si="53"/>
        <v>0</v>
      </c>
      <c r="T109" s="224">
        <f t="shared" si="53"/>
        <v>0</v>
      </c>
      <c r="U109" s="277">
        <f>+(J112/$AA$51)*$AC$16</f>
        <v>0</v>
      </c>
      <c r="V109" s="224">
        <f t="shared" ref="V109:X109" si="54">+(K112/$AA$51)*$AC$16</f>
        <v>0</v>
      </c>
      <c r="W109" s="224">
        <f t="shared" si="54"/>
        <v>0</v>
      </c>
      <c r="X109" s="239">
        <f t="shared" si="54"/>
        <v>0</v>
      </c>
      <c r="Y109" s="69"/>
      <c r="Z109" s="22"/>
      <c r="AA109" s="22"/>
      <c r="AB109" s="23"/>
      <c r="AC109" s="23"/>
      <c r="AD109" s="23"/>
      <c r="AE109" s="23"/>
      <c r="AF109" s="23"/>
      <c r="AG109" s="23">
        <v>0</v>
      </c>
      <c r="AR109" s="25"/>
    </row>
    <row r="110" spans="1:44" customFormat="1" ht="14.25" hidden="1" customHeight="1" x14ac:dyDescent="0.2">
      <c r="A110" s="32"/>
      <c r="B110" s="220"/>
      <c r="C110" s="86"/>
      <c r="D110" s="87"/>
      <c r="E110" s="86" t="s">
        <v>116</v>
      </c>
      <c r="F110" s="87"/>
      <c r="G110" s="86"/>
      <c r="H110" s="87"/>
      <c r="I110" s="86"/>
      <c r="J110" s="25">
        <f>+C109*N109/100</f>
        <v>0</v>
      </c>
      <c r="K110" s="25">
        <f>+E109*N109/100</f>
        <v>0</v>
      </c>
      <c r="L110" s="25">
        <f>+G109*N109/100</f>
        <v>0</v>
      </c>
      <c r="M110" s="25">
        <f>+I109*N109/100</f>
        <v>0</v>
      </c>
      <c r="N110" s="221"/>
      <c r="O110" s="222"/>
      <c r="P110" s="223"/>
      <c r="Q110" s="226">
        <f>(C109*$P$109)/100</f>
        <v>0</v>
      </c>
      <c r="R110" s="226">
        <f>(E109*$P$109)/100</f>
        <v>0</v>
      </c>
      <c r="S110" s="226">
        <f>(G109*$P$109)/100</f>
        <v>0</v>
      </c>
      <c r="T110" s="226">
        <f>(I109*$P$109)/100</f>
        <v>0</v>
      </c>
      <c r="U110" s="226">
        <f>(C109*$P$109)/100</f>
        <v>0</v>
      </c>
      <c r="V110" s="226">
        <f>(E109*$P$109)/100</f>
        <v>0</v>
      </c>
      <c r="W110" s="224">
        <f>(G109*$P$109)/100</f>
        <v>0</v>
      </c>
      <c r="X110" s="239"/>
      <c r="Y110" s="69"/>
      <c r="Z110" s="22"/>
      <c r="AA110" s="22"/>
      <c r="AB110" s="23"/>
      <c r="AC110" s="23"/>
      <c r="AD110" s="23"/>
      <c r="AE110" s="23"/>
      <c r="AF110" s="23"/>
      <c r="AG110" s="23"/>
      <c r="AR110" s="25"/>
    </row>
    <row r="111" spans="1:44" customFormat="1" ht="14.25" hidden="1" customHeight="1" x14ac:dyDescent="0.2">
      <c r="A111" s="32"/>
      <c r="B111" s="220"/>
      <c r="C111" s="86"/>
      <c r="D111" s="87"/>
      <c r="E111" s="86" t="s">
        <v>115</v>
      </c>
      <c r="F111" s="87"/>
      <c r="G111" s="86"/>
      <c r="H111" s="87"/>
      <c r="I111" s="86"/>
      <c r="J111" s="25">
        <f>J107-J110</f>
        <v>0</v>
      </c>
      <c r="K111" s="25">
        <f t="shared" ref="K111:M111" si="55">K107-K110</f>
        <v>0</v>
      </c>
      <c r="L111" s="25">
        <f t="shared" si="55"/>
        <v>0</v>
      </c>
      <c r="M111" s="25">
        <f t="shared" si="55"/>
        <v>0</v>
      </c>
      <c r="N111" s="221"/>
      <c r="O111" s="222"/>
      <c r="P111" s="223"/>
      <c r="Q111" s="224">
        <f>Q98+Q102+Q106+Q110</f>
        <v>0</v>
      </c>
      <c r="R111" s="224">
        <f t="shared" ref="R111:W111" si="56">R98+R102+R106+R110</f>
        <v>0</v>
      </c>
      <c r="S111" s="224">
        <f t="shared" si="56"/>
        <v>0</v>
      </c>
      <c r="T111" s="224">
        <f t="shared" si="56"/>
        <v>0</v>
      </c>
      <c r="U111" s="225">
        <f t="shared" si="56"/>
        <v>0</v>
      </c>
      <c r="V111" s="225">
        <f t="shared" si="56"/>
        <v>0</v>
      </c>
      <c r="W111" s="225">
        <f t="shared" si="56"/>
        <v>0</v>
      </c>
      <c r="X111" s="241"/>
      <c r="Y111" s="69"/>
      <c r="Z111" s="22"/>
      <c r="AA111" s="22"/>
      <c r="AB111" s="23"/>
      <c r="AC111" s="23"/>
      <c r="AD111" s="23"/>
      <c r="AE111" s="23"/>
      <c r="AF111" s="23"/>
      <c r="AG111" s="23"/>
      <c r="AR111" s="25"/>
    </row>
    <row r="112" spans="1:44" customFormat="1" ht="14.25" hidden="1" customHeight="1" x14ac:dyDescent="0.2">
      <c r="A112" s="32"/>
      <c r="B112" s="220"/>
      <c r="C112" s="86"/>
      <c r="D112" s="87"/>
      <c r="E112" s="86" t="s">
        <v>118</v>
      </c>
      <c r="F112" s="87"/>
      <c r="G112" s="86"/>
      <c r="H112" s="87"/>
      <c r="I112" s="86"/>
      <c r="J112" s="25">
        <f>J111*-1</f>
        <v>0</v>
      </c>
      <c r="K112" s="25">
        <f t="shared" ref="K112:M112" si="57">K111*-1</f>
        <v>0</v>
      </c>
      <c r="L112" s="25">
        <f t="shared" si="57"/>
        <v>0</v>
      </c>
      <c r="M112" s="25">
        <f t="shared" si="57"/>
        <v>0</v>
      </c>
      <c r="N112" s="221"/>
      <c r="O112" s="222"/>
      <c r="P112" s="223"/>
      <c r="Q112" s="224"/>
      <c r="R112" s="224"/>
      <c r="S112" s="224"/>
      <c r="T112" s="224"/>
      <c r="U112" s="225"/>
      <c r="V112" s="225"/>
      <c r="W112" s="225"/>
      <c r="X112" s="241"/>
      <c r="Y112" s="69"/>
      <c r="Z112" s="22"/>
      <c r="AA112" s="22"/>
      <c r="AB112" s="23"/>
      <c r="AC112" s="23"/>
      <c r="AD112" s="23"/>
      <c r="AE112" s="23"/>
      <c r="AF112" s="23"/>
      <c r="AG112" s="23"/>
      <c r="AR112" s="25"/>
    </row>
    <row r="113" spans="1:44" customFormat="1" ht="14.25" hidden="1" customHeight="1" x14ac:dyDescent="0.2">
      <c r="A113" s="32"/>
      <c r="B113" s="278">
        <f>INDEX(B63:B95,AE148)</f>
        <v>0</v>
      </c>
      <c r="C113" s="279">
        <f>AA148</f>
        <v>0</v>
      </c>
      <c r="D113" s="280" t="s">
        <v>7</v>
      </c>
      <c r="E113" s="279">
        <f>AB148</f>
        <v>0</v>
      </c>
      <c r="F113" s="280" t="s">
        <v>7</v>
      </c>
      <c r="G113" s="279">
        <f>AC148</f>
        <v>0</v>
      </c>
      <c r="H113" s="280" t="s">
        <v>7</v>
      </c>
      <c r="I113" s="281">
        <f>AD148</f>
        <v>0</v>
      </c>
      <c r="J113" s="282" t="str">
        <f>IF(SIGN(J111)=-1,0,IF(C113=0,"",(J111/C113)*100))</f>
        <v/>
      </c>
      <c r="K113" s="283" t="str">
        <f>IF(SIGN(K111)=-1,0,IF(E113=0,"",(K111/E113)*100))</f>
        <v/>
      </c>
      <c r="L113" s="283" t="str">
        <f>IF(SIGN(L111)=-1,0,IF(G113=0,"",(L111/G113)*100))</f>
        <v/>
      </c>
      <c r="M113" s="283" t="str">
        <f>IF(SIGN(M111)=-1,0,IF(I113=0,"",(M111/I113)*100))</f>
        <v/>
      </c>
      <c r="N113" s="284">
        <f>(CHOOSE(AE150,J113,K113,L113,M113,MAX(J113:M113))*(T152/100))</f>
        <v>0</v>
      </c>
      <c r="O113" s="285">
        <f>+(N113/$AA$51)*$AC$16</f>
        <v>0</v>
      </c>
      <c r="P113" s="286">
        <f>IF($AD$61=1,(N113/$AA$51)*$AC$16*$AD$60,IF(AG113=0, "  ", (N113/$AA$51)*$AC$16*$AD$60*AG113))</f>
        <v>0</v>
      </c>
      <c r="Q113" s="224">
        <f>+(J116/$AA$51)*$AC$16</f>
        <v>0</v>
      </c>
      <c r="R113" s="224">
        <f t="shared" ref="R113:T113" si="58">+(K116/$AA$51)*$AC$16</f>
        <v>0</v>
      </c>
      <c r="S113" s="224">
        <f t="shared" si="58"/>
        <v>0</v>
      </c>
      <c r="T113" s="239">
        <f t="shared" si="58"/>
        <v>0</v>
      </c>
      <c r="U113" s="224">
        <f>+(J116/$AA$51)*$AC$16</f>
        <v>0</v>
      </c>
      <c r="V113" s="224">
        <f t="shared" ref="V113:X113" si="59">+(K116/$AA$51)*$AC$16</f>
        <v>0</v>
      </c>
      <c r="W113" s="224">
        <f t="shared" si="59"/>
        <v>0</v>
      </c>
      <c r="X113" s="239">
        <f t="shared" si="59"/>
        <v>0</v>
      </c>
      <c r="Y113" s="69"/>
      <c r="Z113" s="22"/>
      <c r="AA113" s="22"/>
      <c r="AB113" s="23"/>
      <c r="AC113" s="23"/>
      <c r="AD113" s="23"/>
      <c r="AE113" s="23"/>
      <c r="AF113" s="23"/>
      <c r="AG113" s="23">
        <v>0</v>
      </c>
      <c r="AR113" s="25"/>
    </row>
    <row r="114" spans="1:44" customFormat="1" ht="14.25" hidden="1" customHeight="1" x14ac:dyDescent="0.2">
      <c r="A114" s="32"/>
      <c r="B114" s="220"/>
      <c r="C114" s="86"/>
      <c r="D114" s="87"/>
      <c r="E114" s="86" t="s">
        <v>116</v>
      </c>
      <c r="F114" s="87"/>
      <c r="G114" s="86"/>
      <c r="H114" s="87"/>
      <c r="I114" s="86"/>
      <c r="J114" s="25">
        <f>+C113*N113/100</f>
        <v>0</v>
      </c>
      <c r="K114" s="25">
        <f>+E113*N113/100</f>
        <v>0</v>
      </c>
      <c r="L114" s="25">
        <f>+G113*N113/100</f>
        <v>0</v>
      </c>
      <c r="M114" s="25">
        <f>+I113*N113/100</f>
        <v>0</v>
      </c>
      <c r="N114" s="221"/>
      <c r="O114" s="222"/>
      <c r="P114" s="223"/>
      <c r="Q114" s="224"/>
      <c r="R114" s="224"/>
      <c r="S114" s="224"/>
      <c r="T114" s="224"/>
      <c r="U114" s="225"/>
      <c r="V114" s="225"/>
      <c r="W114" s="225"/>
      <c r="X114" s="225"/>
      <c r="Y114" s="69"/>
      <c r="Z114" s="22"/>
      <c r="AA114" s="22"/>
      <c r="AB114" s="23"/>
      <c r="AC114" s="23"/>
      <c r="AD114" s="23"/>
      <c r="AE114" s="23"/>
      <c r="AF114" s="23"/>
      <c r="AG114" s="23"/>
      <c r="AR114" s="25"/>
    </row>
    <row r="115" spans="1:44" customFormat="1" ht="14.25" hidden="1" customHeight="1" x14ac:dyDescent="0.2">
      <c r="A115" s="32"/>
      <c r="B115" s="220"/>
      <c r="C115" s="86"/>
      <c r="D115" s="87"/>
      <c r="E115" s="86" t="s">
        <v>117</v>
      </c>
      <c r="F115" s="87"/>
      <c r="G115" s="86"/>
      <c r="H115" s="87"/>
      <c r="I115" s="86"/>
      <c r="J115" s="25">
        <f>J111-J114</f>
        <v>0</v>
      </c>
      <c r="K115" s="25">
        <f t="shared" ref="K115:M115" si="60">K111-K114</f>
        <v>0</v>
      </c>
      <c r="L115" s="25">
        <f t="shared" si="60"/>
        <v>0</v>
      </c>
      <c r="M115" s="25">
        <f t="shared" si="60"/>
        <v>0</v>
      </c>
      <c r="N115" s="221"/>
      <c r="O115" s="222"/>
      <c r="P115" s="223"/>
      <c r="Q115" s="224"/>
      <c r="R115" s="224"/>
      <c r="S115" s="224"/>
      <c r="T115" s="224"/>
      <c r="U115" s="225"/>
      <c r="V115" s="225"/>
      <c r="W115" s="225"/>
      <c r="X115" s="225"/>
      <c r="Y115" s="69"/>
      <c r="Z115" s="22"/>
      <c r="AA115" s="22"/>
      <c r="AB115" s="23"/>
      <c r="AC115" s="23"/>
      <c r="AD115" s="23"/>
      <c r="AE115" s="23"/>
      <c r="AF115" s="23"/>
      <c r="AG115" s="23"/>
      <c r="AR115" s="25"/>
    </row>
    <row r="116" spans="1:44" customFormat="1" ht="14.25" hidden="1" customHeight="1" x14ac:dyDescent="0.2">
      <c r="A116" s="32"/>
      <c r="B116" s="220"/>
      <c r="C116" s="86"/>
      <c r="D116" s="87"/>
      <c r="E116" s="86" t="s">
        <v>119</v>
      </c>
      <c r="F116" s="87"/>
      <c r="G116" s="86"/>
      <c r="H116" s="87"/>
      <c r="I116" s="86"/>
      <c r="J116" s="25">
        <f>J115*-1</f>
        <v>0</v>
      </c>
      <c r="K116" s="25">
        <f t="shared" ref="K116:M116" si="61">K115*-1</f>
        <v>0</v>
      </c>
      <c r="L116" s="25">
        <f t="shared" si="61"/>
        <v>0</v>
      </c>
      <c r="M116" s="25">
        <f t="shared" si="61"/>
        <v>0</v>
      </c>
      <c r="N116" s="221"/>
      <c r="O116" s="222"/>
      <c r="P116" s="223"/>
      <c r="Q116" s="224"/>
      <c r="R116" s="224"/>
      <c r="S116" s="224"/>
      <c r="T116" s="224"/>
      <c r="U116" s="225"/>
      <c r="V116" s="225"/>
      <c r="W116" s="225"/>
      <c r="X116" s="225"/>
      <c r="Y116" s="69"/>
      <c r="Z116" s="22"/>
      <c r="AA116" s="22"/>
      <c r="AB116" s="23"/>
      <c r="AC116" s="23"/>
      <c r="AD116" s="23"/>
      <c r="AE116" s="23"/>
      <c r="AF116" s="23"/>
      <c r="AG116" s="23"/>
      <c r="AR116" s="25"/>
    </row>
    <row r="117" spans="1:44" customFormat="1" ht="14.25" hidden="1" customHeight="1" x14ac:dyDescent="0.2">
      <c r="A117" s="32"/>
      <c r="B117" s="220"/>
      <c r="C117" s="86"/>
      <c r="D117" s="87"/>
      <c r="E117" s="86"/>
      <c r="F117" s="87"/>
      <c r="G117" s="86"/>
      <c r="H117" s="87"/>
      <c r="I117" s="86"/>
      <c r="J117" s="25"/>
      <c r="K117" s="25"/>
      <c r="L117" s="25"/>
      <c r="M117" s="25"/>
      <c r="N117" s="221"/>
      <c r="O117" s="222"/>
      <c r="P117" s="287" t="s">
        <v>125</v>
      </c>
      <c r="Q117" s="288">
        <f>+(J116/$AA$51)*$AC$16</f>
        <v>0</v>
      </c>
      <c r="R117" s="288">
        <f t="shared" ref="R117:T117" si="62">+(K116/$AA$51)*$AC$16</f>
        <v>0</v>
      </c>
      <c r="S117" s="288">
        <f t="shared" si="62"/>
        <v>0</v>
      </c>
      <c r="T117" s="288">
        <f t="shared" si="62"/>
        <v>0</v>
      </c>
      <c r="U117" s="289">
        <f>+(J116/$AA$51)*$AC$16</f>
        <v>0</v>
      </c>
      <c r="V117" s="289">
        <f t="shared" ref="V117:X117" si="63">+(K116/$AA$51)*$AC$16</f>
        <v>0</v>
      </c>
      <c r="W117" s="289">
        <f t="shared" si="63"/>
        <v>0</v>
      </c>
      <c r="X117" s="290">
        <f t="shared" si="63"/>
        <v>0</v>
      </c>
      <c r="Y117" s="69"/>
      <c r="Z117" s="22"/>
      <c r="AA117" s="22"/>
      <c r="AB117" s="23"/>
      <c r="AC117" s="23"/>
      <c r="AD117" s="23"/>
      <c r="AE117" s="23"/>
      <c r="AF117" s="23"/>
      <c r="AG117" s="23"/>
      <c r="AR117" s="25"/>
    </row>
    <row r="118" spans="1:44" customFormat="1" ht="7.5" customHeight="1" x14ac:dyDescent="0.25">
      <c r="A118" s="23"/>
      <c r="B118" s="385"/>
      <c r="C118" s="385"/>
      <c r="D118" s="385"/>
      <c r="E118" s="385"/>
      <c r="F118" s="385"/>
      <c r="G118" s="385"/>
      <c r="H118" s="385"/>
      <c r="I118" s="385"/>
      <c r="J118" s="24"/>
      <c r="K118" s="24"/>
      <c r="L118" s="24"/>
      <c r="M118" s="24"/>
      <c r="N118" s="24"/>
      <c r="O118" s="24"/>
      <c r="P118" s="24"/>
      <c r="Q118" s="24"/>
      <c r="R118" s="24"/>
      <c r="S118" s="24"/>
      <c r="T118" s="24"/>
      <c r="U118" s="24"/>
      <c r="V118" s="24"/>
      <c r="W118" s="24"/>
      <c r="X118" s="124"/>
      <c r="Y118" s="25"/>
      <c r="Z118" s="23"/>
      <c r="AA118" s="23"/>
      <c r="AB118" s="23"/>
      <c r="AC118" s="23"/>
      <c r="AD118" s="23"/>
      <c r="AE118" s="23"/>
      <c r="AF118" s="23"/>
      <c r="AG118" s="23"/>
      <c r="AR118" s="25"/>
    </row>
    <row r="119" spans="1:44" customFormat="1" ht="14.25" customHeight="1" thickBot="1" x14ac:dyDescent="0.25">
      <c r="A119" s="23"/>
      <c r="B119" s="138" t="s">
        <v>134</v>
      </c>
      <c r="C119" s="139"/>
      <c r="D119" s="139"/>
      <c r="E119" s="139"/>
      <c r="F119" s="139"/>
      <c r="G119" s="139"/>
      <c r="H119" s="139"/>
      <c r="I119" s="139"/>
      <c r="J119" s="140"/>
      <c r="K119" s="140"/>
      <c r="L119" s="140"/>
      <c r="M119" s="140"/>
      <c r="N119" s="140"/>
      <c r="O119" s="140"/>
      <c r="P119" s="140"/>
      <c r="Q119" s="140"/>
      <c r="R119" s="124"/>
      <c r="S119" s="124"/>
      <c r="T119" s="124"/>
      <c r="U119" s="124"/>
      <c r="V119" s="141"/>
      <c r="W119" s="142"/>
      <c r="X119" s="236"/>
      <c r="Y119" s="62"/>
      <c r="Z119" s="23"/>
      <c r="AA119" s="117" t="s">
        <v>0</v>
      </c>
      <c r="AB119" s="117" t="s">
        <v>70</v>
      </c>
      <c r="AC119" s="117" t="s">
        <v>17</v>
      </c>
      <c r="AD119" s="117" t="s">
        <v>8</v>
      </c>
      <c r="AE119" s="249" t="s">
        <v>87</v>
      </c>
      <c r="AF119" s="216" t="s">
        <v>110</v>
      </c>
      <c r="AG119" s="23"/>
      <c r="AR119" s="25"/>
    </row>
    <row r="120" spans="1:44" customFormat="1" ht="14.25" customHeight="1" x14ac:dyDescent="0.2">
      <c r="A120" s="23"/>
      <c r="B120" s="363" t="s">
        <v>127</v>
      </c>
      <c r="C120" s="364"/>
      <c r="D120" s="364"/>
      <c r="E120" s="364"/>
      <c r="F120" s="364"/>
      <c r="G120" s="364"/>
      <c r="H120" s="364"/>
      <c r="I120" s="364"/>
      <c r="J120" s="70"/>
      <c r="K120" s="70"/>
      <c r="L120" s="70"/>
      <c r="M120" s="70"/>
      <c r="N120" s="70"/>
      <c r="O120" s="70"/>
      <c r="P120" s="70"/>
      <c r="Q120" s="70"/>
      <c r="R120" s="24"/>
      <c r="S120" s="70"/>
      <c r="T120" s="70"/>
      <c r="U120" s="70"/>
      <c r="V120" s="70"/>
      <c r="W120" s="126"/>
      <c r="X120" s="70"/>
      <c r="Y120" s="25"/>
      <c r="Z120" s="23"/>
      <c r="AA120" s="118">
        <f>INDEX($B$63:$I$95,$AE$120,2)</f>
        <v>46</v>
      </c>
      <c r="AB120" s="118">
        <f>INDEX($B$63:$I$95,$AE$120,4)</f>
        <v>0</v>
      </c>
      <c r="AC120" s="118">
        <f>INDEX($B$63:$I$95,$AE$120,6)</f>
        <v>0</v>
      </c>
      <c r="AD120" s="118">
        <f>INDEX($B$63:$I$95,$AE$120,8)</f>
        <v>0</v>
      </c>
      <c r="AE120" s="7">
        <v>1</v>
      </c>
      <c r="AF120" s="217" t="s">
        <v>0</v>
      </c>
      <c r="AG120" s="23"/>
      <c r="AR120" s="25"/>
    </row>
    <row r="121" spans="1:44" customFormat="1" ht="6" customHeight="1" x14ac:dyDescent="0.2">
      <c r="A121" s="23"/>
      <c r="B121" s="363"/>
      <c r="C121" s="364"/>
      <c r="D121" s="364"/>
      <c r="E121" s="364"/>
      <c r="F121" s="364"/>
      <c r="G121" s="364"/>
      <c r="H121" s="364"/>
      <c r="I121" s="364"/>
      <c r="J121" s="364"/>
      <c r="K121" s="364"/>
      <c r="L121" s="364"/>
      <c r="M121" s="364"/>
      <c r="N121" s="364"/>
      <c r="O121" s="364"/>
      <c r="P121" s="364"/>
      <c r="Q121" s="364"/>
      <c r="R121" s="364"/>
      <c r="S121" s="70"/>
      <c r="T121" s="70"/>
      <c r="U121" s="70"/>
      <c r="V121" s="70"/>
      <c r="W121" s="126"/>
      <c r="X121" s="70"/>
      <c r="Y121" s="25"/>
      <c r="Z121" s="23"/>
      <c r="AA121" s="23"/>
      <c r="AB121" s="7"/>
      <c r="AC121" s="23"/>
      <c r="AD121" s="23"/>
      <c r="AE121" s="249" t="s">
        <v>106</v>
      </c>
      <c r="AF121" s="218" t="s">
        <v>112</v>
      </c>
      <c r="AG121" s="23"/>
      <c r="AR121" s="25"/>
    </row>
    <row r="122" spans="1:44" customFormat="1" ht="14.25" customHeight="1" x14ac:dyDescent="0.2">
      <c r="A122" s="23"/>
      <c r="B122" s="363" t="s">
        <v>104</v>
      </c>
      <c r="C122" s="364"/>
      <c r="D122" s="364"/>
      <c r="E122" s="364"/>
      <c r="F122" s="364"/>
      <c r="G122" s="364"/>
      <c r="H122" s="364"/>
      <c r="I122" s="364"/>
      <c r="J122" s="364"/>
      <c r="K122" s="364"/>
      <c r="L122" s="364"/>
      <c r="M122" s="364"/>
      <c r="N122" s="364"/>
      <c r="O122" s="364"/>
      <c r="P122" s="364"/>
      <c r="Q122" s="364"/>
      <c r="R122" s="364"/>
      <c r="S122" s="70"/>
      <c r="T122" s="70"/>
      <c r="U122" s="70"/>
      <c r="V122" s="70"/>
      <c r="W122" s="126"/>
      <c r="X122" s="70"/>
      <c r="Y122" s="25"/>
      <c r="Z122" s="23"/>
      <c r="AA122" s="23"/>
      <c r="AB122" s="7"/>
      <c r="AC122" s="23"/>
      <c r="AD122" s="23"/>
      <c r="AE122" s="7">
        <v>5</v>
      </c>
      <c r="AF122" s="218" t="s">
        <v>113</v>
      </c>
      <c r="AG122" s="23"/>
      <c r="AR122" s="25"/>
    </row>
    <row r="123" spans="1:44" customFormat="1" ht="6" customHeight="1" x14ac:dyDescent="0.2">
      <c r="A123" s="23"/>
      <c r="B123" s="363"/>
      <c r="C123" s="364"/>
      <c r="D123" s="364"/>
      <c r="E123" s="364"/>
      <c r="F123" s="364"/>
      <c r="G123" s="364"/>
      <c r="H123" s="364"/>
      <c r="I123" s="364"/>
      <c r="J123" s="364"/>
      <c r="K123" s="364"/>
      <c r="L123" s="364"/>
      <c r="M123" s="364"/>
      <c r="N123" s="364"/>
      <c r="O123" s="364"/>
      <c r="P123" s="364"/>
      <c r="Q123" s="364"/>
      <c r="R123" s="364"/>
      <c r="S123" s="70"/>
      <c r="T123" s="70"/>
      <c r="U123" s="70"/>
      <c r="V123" s="70"/>
      <c r="W123" s="126"/>
      <c r="X123" s="70"/>
      <c r="Y123" s="25"/>
      <c r="Z123" s="23"/>
      <c r="AA123" s="23"/>
      <c r="AB123" s="7"/>
      <c r="AC123" s="23"/>
      <c r="AD123" s="23"/>
      <c r="AE123" s="249"/>
      <c r="AF123" s="218" t="s">
        <v>8</v>
      </c>
      <c r="AG123" s="23"/>
      <c r="AR123" s="25"/>
    </row>
    <row r="124" spans="1:44" customFormat="1" ht="14.25" customHeight="1" x14ac:dyDescent="0.2">
      <c r="A124" s="23"/>
      <c r="B124" s="363" t="s">
        <v>105</v>
      </c>
      <c r="C124" s="364"/>
      <c r="D124" s="364"/>
      <c r="E124" s="364"/>
      <c r="F124" s="364"/>
      <c r="G124" s="364"/>
      <c r="H124" s="364"/>
      <c r="I124" s="364"/>
      <c r="J124" s="364"/>
      <c r="K124" s="364"/>
      <c r="L124" s="364"/>
      <c r="M124" s="364"/>
      <c r="N124" s="364"/>
      <c r="O124" s="364"/>
      <c r="P124" s="364"/>
      <c r="Q124" s="364"/>
      <c r="R124" s="364"/>
      <c r="S124" s="70"/>
      <c r="T124" s="251">
        <v>100</v>
      </c>
      <c r="U124" s="219" t="s">
        <v>114</v>
      </c>
      <c r="V124" s="70"/>
      <c r="W124" s="126"/>
      <c r="X124" s="70"/>
      <c r="Y124" s="25"/>
      <c r="Z124" s="23"/>
      <c r="AA124" s="23"/>
      <c r="AB124" s="7"/>
      <c r="AC124" s="23"/>
      <c r="AD124" s="23"/>
      <c r="AE124" s="7"/>
      <c r="AF124" s="218" t="s">
        <v>111</v>
      </c>
      <c r="AG124" s="23"/>
      <c r="AR124" s="25"/>
    </row>
    <row r="125" spans="1:44" customFormat="1" ht="6" customHeight="1" x14ac:dyDescent="0.2">
      <c r="A125" s="23"/>
      <c r="B125" s="143"/>
      <c r="C125" s="144"/>
      <c r="D125" s="144"/>
      <c r="E125" s="144"/>
      <c r="F125" s="144"/>
      <c r="G125" s="144"/>
      <c r="H125" s="144"/>
      <c r="I125" s="144"/>
      <c r="J125" s="130"/>
      <c r="K125" s="130"/>
      <c r="L125" s="130"/>
      <c r="M125" s="130"/>
      <c r="N125" s="130"/>
      <c r="O125" s="130"/>
      <c r="P125" s="130"/>
      <c r="Q125" s="130"/>
      <c r="R125" s="130"/>
      <c r="S125" s="130"/>
      <c r="T125" s="130"/>
      <c r="U125" s="130"/>
      <c r="V125" s="130"/>
      <c r="W125" s="131"/>
      <c r="X125" s="70"/>
      <c r="Y125" s="25"/>
      <c r="Z125" s="23"/>
      <c r="AA125" s="23"/>
      <c r="AB125" s="23"/>
      <c r="AC125" s="23"/>
      <c r="AD125" s="23"/>
      <c r="AE125" s="7"/>
      <c r="AF125" s="23"/>
      <c r="AG125" s="23"/>
      <c r="AR125" s="25"/>
    </row>
    <row r="126" spans="1:44" customFormat="1" ht="14.25" customHeight="1" thickBot="1" x14ac:dyDescent="0.25">
      <c r="A126" s="23"/>
      <c r="B126" s="138" t="s">
        <v>135</v>
      </c>
      <c r="C126" s="145"/>
      <c r="D126" s="145"/>
      <c r="E126" s="145"/>
      <c r="F126" s="145"/>
      <c r="G126" s="145"/>
      <c r="H126" s="145"/>
      <c r="I126" s="145"/>
      <c r="J126" s="124"/>
      <c r="K126" s="124"/>
      <c r="L126" s="124"/>
      <c r="M126" s="124"/>
      <c r="N126" s="124"/>
      <c r="O126" s="124"/>
      <c r="P126" s="124"/>
      <c r="Q126" s="124"/>
      <c r="R126" s="24"/>
      <c r="S126" s="24"/>
      <c r="T126" s="24"/>
      <c r="U126" s="24"/>
      <c r="V126" s="124"/>
      <c r="W126" s="125"/>
      <c r="X126" s="70"/>
      <c r="Y126" s="25"/>
      <c r="Z126" s="23"/>
      <c r="AA126" s="117" t="s">
        <v>0</v>
      </c>
      <c r="AB126" s="117" t="s">
        <v>70</v>
      </c>
      <c r="AC126" s="117" t="s">
        <v>17</v>
      </c>
      <c r="AD126" s="117" t="s">
        <v>8</v>
      </c>
      <c r="AE126" s="249" t="s">
        <v>60</v>
      </c>
      <c r="AF126" s="23"/>
      <c r="AG126" s="23"/>
      <c r="AR126" s="25"/>
    </row>
    <row r="127" spans="1:44" customFormat="1" ht="14.25" customHeight="1" x14ac:dyDescent="0.2">
      <c r="A127" s="23"/>
      <c r="B127" s="363" t="s">
        <v>128</v>
      </c>
      <c r="C127" s="364"/>
      <c r="D127" s="364"/>
      <c r="E127" s="364"/>
      <c r="F127" s="364"/>
      <c r="G127" s="364"/>
      <c r="H127" s="364"/>
      <c r="I127" s="364"/>
      <c r="J127" s="364"/>
      <c r="K127" s="364"/>
      <c r="L127" s="364"/>
      <c r="M127" s="364"/>
      <c r="N127" s="364"/>
      <c r="O127" s="364"/>
      <c r="P127" s="364"/>
      <c r="Q127" s="364"/>
      <c r="R127" s="364"/>
      <c r="S127" s="213"/>
      <c r="T127" s="24"/>
      <c r="U127" s="24"/>
      <c r="V127" s="70"/>
      <c r="W127" s="126"/>
      <c r="X127" s="70"/>
      <c r="Y127" s="25"/>
      <c r="Z127" s="23"/>
      <c r="AA127" s="119">
        <f>INDEX($B$63:$I$95,$AE$127,2)</f>
        <v>0</v>
      </c>
      <c r="AB127" s="119">
        <f>INDEX($B$63:$I$95,$AE$127,4)</f>
        <v>0</v>
      </c>
      <c r="AC127" s="119">
        <f>INDEX($B$63:$I$95,$AE$127,6)</f>
        <v>60</v>
      </c>
      <c r="AD127" s="119">
        <f>INDEX($B$63:$I$95,$AE$127,8)</f>
        <v>0</v>
      </c>
      <c r="AE127" s="7">
        <v>8</v>
      </c>
      <c r="AF127" s="23"/>
      <c r="AG127" s="23"/>
      <c r="AR127" s="25"/>
    </row>
    <row r="128" spans="1:44" customFormat="1" ht="6" customHeight="1" x14ac:dyDescent="0.2">
      <c r="A128" s="23"/>
      <c r="B128" s="363"/>
      <c r="C128" s="364"/>
      <c r="D128" s="364"/>
      <c r="E128" s="364"/>
      <c r="F128" s="364"/>
      <c r="G128" s="364"/>
      <c r="H128" s="364"/>
      <c r="I128" s="364"/>
      <c r="J128" s="364"/>
      <c r="K128" s="364"/>
      <c r="L128" s="364"/>
      <c r="M128" s="364"/>
      <c r="N128" s="364"/>
      <c r="O128" s="364"/>
      <c r="P128" s="364"/>
      <c r="Q128" s="364"/>
      <c r="R128" s="364"/>
      <c r="S128" s="70"/>
      <c r="T128" s="70"/>
      <c r="U128" s="70"/>
      <c r="V128" s="70"/>
      <c r="W128" s="126"/>
      <c r="X128" s="70"/>
      <c r="Y128" s="25"/>
      <c r="Z128" s="23"/>
      <c r="AA128" s="23"/>
      <c r="AB128" s="23"/>
      <c r="AC128" s="23"/>
      <c r="AD128" s="23"/>
      <c r="AE128" s="249" t="s">
        <v>107</v>
      </c>
      <c r="AF128" s="23"/>
      <c r="AG128" s="23"/>
      <c r="AR128" s="25"/>
    </row>
    <row r="129" spans="2:44" customFormat="1" ht="14.25" customHeight="1" x14ac:dyDescent="0.2">
      <c r="B129" s="363" t="s">
        <v>104</v>
      </c>
      <c r="C129" s="364"/>
      <c r="D129" s="364"/>
      <c r="E129" s="364"/>
      <c r="F129" s="364"/>
      <c r="G129" s="364"/>
      <c r="H129" s="364"/>
      <c r="I129" s="364"/>
      <c r="J129" s="364"/>
      <c r="K129" s="364"/>
      <c r="L129" s="364"/>
      <c r="M129" s="364"/>
      <c r="N129" s="364"/>
      <c r="O129" s="364"/>
      <c r="P129" s="364"/>
      <c r="Q129" s="364"/>
      <c r="R129" s="364"/>
      <c r="S129" s="70"/>
      <c r="T129" s="70"/>
      <c r="U129" s="70"/>
      <c r="V129" s="70"/>
      <c r="W129" s="126"/>
      <c r="X129" s="70"/>
      <c r="Y129" s="25"/>
      <c r="Z129" s="23"/>
      <c r="AA129" s="23"/>
      <c r="AB129" s="23"/>
      <c r="AC129" s="23"/>
      <c r="AD129" s="23"/>
      <c r="AE129" s="7">
        <v>5</v>
      </c>
      <c r="AR129" s="25"/>
    </row>
    <row r="130" spans="2:44" customFormat="1" ht="6" customHeight="1" x14ac:dyDescent="0.2">
      <c r="B130" s="363"/>
      <c r="C130" s="364"/>
      <c r="D130" s="364"/>
      <c r="E130" s="364"/>
      <c r="F130" s="364"/>
      <c r="G130" s="364"/>
      <c r="H130" s="364"/>
      <c r="I130" s="364"/>
      <c r="J130" s="364"/>
      <c r="K130" s="364"/>
      <c r="L130" s="364"/>
      <c r="M130" s="364"/>
      <c r="N130" s="364"/>
      <c r="O130" s="364"/>
      <c r="P130" s="364"/>
      <c r="Q130" s="364"/>
      <c r="R130" s="364"/>
      <c r="S130" s="70"/>
      <c r="T130" s="70"/>
      <c r="U130" s="70"/>
      <c r="V130" s="70"/>
      <c r="W130" s="126"/>
      <c r="X130" s="70"/>
      <c r="Y130" s="25"/>
      <c r="Z130" s="23"/>
      <c r="AA130" s="23"/>
      <c r="AB130" s="23"/>
      <c r="AC130" s="23"/>
      <c r="AD130" s="23"/>
      <c r="AE130" s="249"/>
      <c r="AR130" s="25"/>
    </row>
    <row r="131" spans="2:44" customFormat="1" ht="14.25" customHeight="1" x14ac:dyDescent="0.2">
      <c r="B131" s="363" t="s">
        <v>105</v>
      </c>
      <c r="C131" s="364"/>
      <c r="D131" s="364"/>
      <c r="E131" s="364"/>
      <c r="F131" s="364"/>
      <c r="G131" s="364"/>
      <c r="H131" s="364"/>
      <c r="I131" s="364"/>
      <c r="J131" s="364"/>
      <c r="K131" s="364"/>
      <c r="L131" s="364"/>
      <c r="M131" s="364"/>
      <c r="N131" s="364"/>
      <c r="O131" s="364"/>
      <c r="P131" s="364"/>
      <c r="Q131" s="364"/>
      <c r="R131" s="364"/>
      <c r="S131" s="70"/>
      <c r="T131" s="251">
        <v>100</v>
      </c>
      <c r="U131" s="219" t="s">
        <v>114</v>
      </c>
      <c r="V131" s="70"/>
      <c r="W131" s="126"/>
      <c r="X131" s="70"/>
      <c r="Y131" s="25"/>
      <c r="Z131" s="23"/>
      <c r="AA131" s="23"/>
      <c r="AB131" s="23"/>
      <c r="AC131" s="23"/>
      <c r="AD131" s="23"/>
      <c r="AE131" s="7"/>
      <c r="AR131" s="25"/>
    </row>
    <row r="132" spans="2:44" customFormat="1" ht="6" customHeight="1" x14ac:dyDescent="0.2">
      <c r="B132" s="214"/>
      <c r="C132" s="215"/>
      <c r="D132" s="215"/>
      <c r="E132" s="215"/>
      <c r="F132" s="215"/>
      <c r="G132" s="215"/>
      <c r="H132" s="215"/>
      <c r="I132" s="215"/>
      <c r="J132" s="130"/>
      <c r="K132" s="130"/>
      <c r="L132" s="130"/>
      <c r="M132" s="130"/>
      <c r="N132" s="130"/>
      <c r="O132" s="130"/>
      <c r="P132" s="130"/>
      <c r="Q132" s="130"/>
      <c r="R132" s="130"/>
      <c r="S132" s="130"/>
      <c r="T132" s="130"/>
      <c r="U132" s="130"/>
      <c r="V132" s="130"/>
      <c r="W132" s="131"/>
      <c r="X132" s="70"/>
      <c r="Y132" s="25"/>
      <c r="Z132" s="23"/>
      <c r="AA132" s="23"/>
      <c r="AB132" s="23"/>
      <c r="AC132" s="23"/>
      <c r="AD132" s="23"/>
      <c r="AE132" s="7"/>
      <c r="AR132" s="25"/>
    </row>
    <row r="133" spans="2:44" customFormat="1" ht="14.25" customHeight="1" thickBot="1" x14ac:dyDescent="0.25">
      <c r="B133" s="138" t="s">
        <v>136</v>
      </c>
      <c r="C133" s="145"/>
      <c r="D133" s="145"/>
      <c r="E133" s="145"/>
      <c r="F133" s="145"/>
      <c r="G133" s="145"/>
      <c r="H133" s="145"/>
      <c r="I133" s="145"/>
      <c r="J133" s="124"/>
      <c r="K133" s="124"/>
      <c r="L133" s="124"/>
      <c r="M133" s="124"/>
      <c r="N133" s="124"/>
      <c r="O133" s="124"/>
      <c r="P133" s="124"/>
      <c r="Q133" s="124"/>
      <c r="R133" s="24"/>
      <c r="S133" s="24"/>
      <c r="T133" s="24"/>
      <c r="U133" s="24"/>
      <c r="V133" s="124"/>
      <c r="W133" s="125"/>
      <c r="X133" s="70"/>
      <c r="Y133" s="25"/>
      <c r="Z133" s="23"/>
      <c r="AA133" s="117" t="s">
        <v>0</v>
      </c>
      <c r="AB133" s="117" t="s">
        <v>70</v>
      </c>
      <c r="AC133" s="117" t="s">
        <v>17</v>
      </c>
      <c r="AD133" s="117" t="s">
        <v>8</v>
      </c>
      <c r="AE133" s="249" t="s">
        <v>61</v>
      </c>
      <c r="AR133" s="25"/>
    </row>
    <row r="134" spans="2:44" customFormat="1" ht="14.25" customHeight="1" x14ac:dyDescent="0.2">
      <c r="B134" s="363" t="s">
        <v>129</v>
      </c>
      <c r="C134" s="364"/>
      <c r="D134" s="364"/>
      <c r="E134" s="364"/>
      <c r="F134" s="364"/>
      <c r="G134" s="364"/>
      <c r="H134" s="364"/>
      <c r="I134" s="364"/>
      <c r="J134" s="364"/>
      <c r="K134" s="364"/>
      <c r="L134" s="364"/>
      <c r="M134" s="364"/>
      <c r="N134" s="364"/>
      <c r="O134" s="364"/>
      <c r="P134" s="364"/>
      <c r="Q134" s="364"/>
      <c r="R134" s="364"/>
      <c r="S134" s="24"/>
      <c r="T134" s="24"/>
      <c r="U134" s="24"/>
      <c r="V134" s="70"/>
      <c r="W134" s="126"/>
      <c r="X134" s="70"/>
      <c r="Y134" s="25"/>
      <c r="Z134" s="23"/>
      <c r="AA134" s="119">
        <f>INDEX($B$63:$I$95,$AE$134,2)</f>
        <v>0</v>
      </c>
      <c r="AB134" s="119">
        <f>INDEX($B$63:$I$95,$AE$134,4)</f>
        <v>0</v>
      </c>
      <c r="AC134" s="119">
        <f>INDEX($B$63:$I$95,$AE$134,6)</f>
        <v>0</v>
      </c>
      <c r="AD134" s="119">
        <f>INDEX($B$63:$I$95,$AE$134,8)</f>
        <v>0</v>
      </c>
      <c r="AE134" s="7">
        <v>22</v>
      </c>
      <c r="AR134" s="25"/>
    </row>
    <row r="135" spans="2:44" customFormat="1" ht="6" customHeight="1" x14ac:dyDescent="0.2">
      <c r="B135" s="363"/>
      <c r="C135" s="364"/>
      <c r="D135" s="364"/>
      <c r="E135" s="364"/>
      <c r="F135" s="364"/>
      <c r="G135" s="364"/>
      <c r="H135" s="364"/>
      <c r="I135" s="364"/>
      <c r="J135" s="364"/>
      <c r="K135" s="364"/>
      <c r="L135" s="364"/>
      <c r="M135" s="364"/>
      <c r="N135" s="364"/>
      <c r="O135" s="364"/>
      <c r="P135" s="364"/>
      <c r="Q135" s="364"/>
      <c r="R135" s="364"/>
      <c r="S135" s="70"/>
      <c r="T135" s="70"/>
      <c r="U135" s="70"/>
      <c r="V135" s="70"/>
      <c r="W135" s="126"/>
      <c r="X135" s="70"/>
      <c r="Y135" s="25"/>
      <c r="Z135" s="23"/>
      <c r="AA135" s="23"/>
      <c r="AB135" s="23"/>
      <c r="AC135" s="23"/>
      <c r="AD135" s="23"/>
      <c r="AE135" s="249" t="s">
        <v>108</v>
      </c>
      <c r="AR135" s="25"/>
    </row>
    <row r="136" spans="2:44" customFormat="1" ht="14.25" customHeight="1" x14ac:dyDescent="0.2">
      <c r="B136" s="363" t="s">
        <v>104</v>
      </c>
      <c r="C136" s="364"/>
      <c r="D136" s="364"/>
      <c r="E136" s="364"/>
      <c r="F136" s="364"/>
      <c r="G136" s="364"/>
      <c r="H136" s="364"/>
      <c r="I136" s="364"/>
      <c r="J136" s="364"/>
      <c r="K136" s="364"/>
      <c r="L136" s="364"/>
      <c r="M136" s="364"/>
      <c r="N136" s="364"/>
      <c r="O136" s="364"/>
      <c r="P136" s="364"/>
      <c r="Q136" s="364"/>
      <c r="R136" s="364"/>
      <c r="S136" s="70"/>
      <c r="T136" s="70"/>
      <c r="U136" s="70"/>
      <c r="V136" s="70"/>
      <c r="W136" s="126"/>
      <c r="X136" s="70"/>
      <c r="Y136" s="25"/>
      <c r="Z136" s="23"/>
      <c r="AA136" s="23"/>
      <c r="AB136" s="23"/>
      <c r="AC136" s="23"/>
      <c r="AD136" s="23"/>
      <c r="AE136" s="7">
        <v>5</v>
      </c>
      <c r="AR136" s="25"/>
    </row>
    <row r="137" spans="2:44" customFormat="1" ht="6" customHeight="1" x14ac:dyDescent="0.2">
      <c r="B137" s="363"/>
      <c r="C137" s="364"/>
      <c r="D137" s="364"/>
      <c r="E137" s="364"/>
      <c r="F137" s="364"/>
      <c r="G137" s="364"/>
      <c r="H137" s="364"/>
      <c r="I137" s="364"/>
      <c r="J137" s="364"/>
      <c r="K137" s="364"/>
      <c r="L137" s="364"/>
      <c r="M137" s="364"/>
      <c r="N137" s="364"/>
      <c r="O137" s="364"/>
      <c r="P137" s="364"/>
      <c r="Q137" s="364"/>
      <c r="R137" s="364"/>
      <c r="S137" s="70"/>
      <c r="T137" s="70"/>
      <c r="U137" s="70"/>
      <c r="V137" s="70"/>
      <c r="W137" s="126"/>
      <c r="X137" s="70"/>
      <c r="Y137" s="25"/>
      <c r="Z137" s="23"/>
      <c r="AA137" s="23"/>
      <c r="AB137" s="23"/>
      <c r="AC137" s="23"/>
      <c r="AD137" s="23"/>
      <c r="AE137" s="249"/>
      <c r="AR137" s="25"/>
    </row>
    <row r="138" spans="2:44" customFormat="1" ht="14.25" customHeight="1" x14ac:dyDescent="0.2">
      <c r="B138" s="363" t="s">
        <v>105</v>
      </c>
      <c r="C138" s="364"/>
      <c r="D138" s="364"/>
      <c r="E138" s="364"/>
      <c r="F138" s="364"/>
      <c r="G138" s="364"/>
      <c r="H138" s="364"/>
      <c r="I138" s="364"/>
      <c r="J138" s="364"/>
      <c r="K138" s="364"/>
      <c r="L138" s="364"/>
      <c r="M138" s="364"/>
      <c r="N138" s="364"/>
      <c r="O138" s="364"/>
      <c r="P138" s="364"/>
      <c r="Q138" s="364"/>
      <c r="R138" s="364"/>
      <c r="S138" s="70"/>
      <c r="T138" s="251">
        <v>100</v>
      </c>
      <c r="U138" s="219" t="s">
        <v>114</v>
      </c>
      <c r="V138" s="70"/>
      <c r="W138" s="126"/>
      <c r="X138" s="70"/>
      <c r="Y138" s="25"/>
      <c r="Z138" s="23"/>
      <c r="AA138" s="23"/>
      <c r="AB138" s="23"/>
      <c r="AC138" s="23"/>
      <c r="AD138" s="23"/>
      <c r="AE138" s="7"/>
      <c r="AR138" s="25"/>
    </row>
    <row r="139" spans="2:44" customFormat="1" ht="6" customHeight="1" x14ac:dyDescent="0.2">
      <c r="B139" s="194"/>
      <c r="C139" s="195"/>
      <c r="D139" s="195"/>
      <c r="E139" s="195"/>
      <c r="F139" s="195"/>
      <c r="G139" s="195"/>
      <c r="H139" s="195"/>
      <c r="I139" s="195"/>
      <c r="J139" s="70"/>
      <c r="K139" s="70"/>
      <c r="L139" s="70"/>
      <c r="M139" s="70"/>
      <c r="N139" s="70"/>
      <c r="O139" s="70"/>
      <c r="P139" s="70"/>
      <c r="Q139" s="70"/>
      <c r="R139" s="70"/>
      <c r="S139" s="70"/>
      <c r="T139" s="70"/>
      <c r="U139" s="70"/>
      <c r="V139" s="70"/>
      <c r="W139" s="126"/>
      <c r="X139" s="70"/>
      <c r="Y139" s="25"/>
      <c r="Z139" s="23"/>
      <c r="AA139" s="23"/>
      <c r="AB139" s="23"/>
      <c r="AC139" s="23"/>
      <c r="AD139" s="23"/>
      <c r="AE139" s="7"/>
      <c r="AR139" s="25"/>
    </row>
    <row r="140" spans="2:44" customFormat="1" ht="14.25" customHeight="1" thickBot="1" x14ac:dyDescent="0.25">
      <c r="B140" s="138" t="s">
        <v>137</v>
      </c>
      <c r="C140" s="145"/>
      <c r="D140" s="145"/>
      <c r="E140" s="145"/>
      <c r="F140" s="145"/>
      <c r="G140" s="145"/>
      <c r="H140" s="145"/>
      <c r="I140" s="145"/>
      <c r="J140" s="124"/>
      <c r="K140" s="124"/>
      <c r="L140" s="124"/>
      <c r="M140" s="124"/>
      <c r="N140" s="124"/>
      <c r="O140" s="124"/>
      <c r="P140" s="124"/>
      <c r="Q140" s="124"/>
      <c r="R140" s="124"/>
      <c r="S140" s="124"/>
      <c r="T140" s="124"/>
      <c r="U140" s="124"/>
      <c r="V140" s="124"/>
      <c r="W140" s="125"/>
      <c r="X140" s="70"/>
      <c r="Y140" s="25"/>
      <c r="Z140" s="23"/>
      <c r="AA140" s="117" t="s">
        <v>0</v>
      </c>
      <c r="AB140" s="117" t="s">
        <v>70</v>
      </c>
      <c r="AC140" s="117" t="s">
        <v>17</v>
      </c>
      <c r="AD140" s="117" t="s">
        <v>8</v>
      </c>
      <c r="AE140" s="249" t="s">
        <v>103</v>
      </c>
      <c r="AR140" s="25"/>
    </row>
    <row r="141" spans="2:44" customFormat="1" ht="14.25" customHeight="1" x14ac:dyDescent="0.2">
      <c r="B141" s="363" t="s">
        <v>129</v>
      </c>
      <c r="C141" s="364"/>
      <c r="D141" s="364"/>
      <c r="E141" s="364"/>
      <c r="F141" s="364"/>
      <c r="G141" s="364"/>
      <c r="H141" s="364"/>
      <c r="I141" s="364"/>
      <c r="J141" s="364"/>
      <c r="K141" s="364"/>
      <c r="L141" s="364"/>
      <c r="M141" s="364"/>
      <c r="N141" s="364"/>
      <c r="O141" s="364"/>
      <c r="P141" s="364"/>
      <c r="Q141" s="364"/>
      <c r="R141" s="364"/>
      <c r="S141" s="24"/>
      <c r="T141" s="24"/>
      <c r="U141" s="24"/>
      <c r="V141" s="70"/>
      <c r="W141" s="126"/>
      <c r="X141" s="70"/>
      <c r="Y141" s="25"/>
      <c r="Z141" s="23"/>
      <c r="AA141" s="119">
        <f>INDEX($B$63:$I$95,$AE$141,2)</f>
        <v>0</v>
      </c>
      <c r="AB141" s="119">
        <f>INDEX($B$63:$I$95,$AE$141,4)</f>
        <v>0</v>
      </c>
      <c r="AC141" s="119">
        <f>INDEX($B$63:$I$95,$AE$141,6)</f>
        <v>0</v>
      </c>
      <c r="AD141" s="119">
        <f>INDEX($B$63:$I$95,$AE$141,8)</f>
        <v>0</v>
      </c>
      <c r="AE141" s="7">
        <v>22</v>
      </c>
      <c r="AR141" s="25"/>
    </row>
    <row r="142" spans="2:44" customFormat="1" ht="6" customHeight="1" x14ac:dyDescent="0.2">
      <c r="B142" s="363"/>
      <c r="C142" s="364"/>
      <c r="D142" s="364"/>
      <c r="E142" s="364"/>
      <c r="F142" s="364"/>
      <c r="G142" s="364"/>
      <c r="H142" s="364"/>
      <c r="I142" s="364"/>
      <c r="J142" s="364"/>
      <c r="K142" s="364"/>
      <c r="L142" s="364"/>
      <c r="M142" s="364"/>
      <c r="N142" s="364"/>
      <c r="O142" s="364"/>
      <c r="P142" s="364"/>
      <c r="Q142" s="364"/>
      <c r="R142" s="364"/>
      <c r="S142" s="70"/>
      <c r="T142" s="70"/>
      <c r="U142" s="70"/>
      <c r="V142" s="70"/>
      <c r="W142" s="126"/>
      <c r="X142" s="70"/>
      <c r="Y142" s="25"/>
      <c r="Z142" s="23"/>
      <c r="AA142" s="23"/>
      <c r="AB142" s="23"/>
      <c r="AC142" s="23"/>
      <c r="AD142" s="23"/>
      <c r="AE142" s="249" t="s">
        <v>109</v>
      </c>
      <c r="AR142" s="25"/>
    </row>
    <row r="143" spans="2:44" customFormat="1" ht="14.25" customHeight="1" x14ac:dyDescent="0.2">
      <c r="B143" s="363" t="s">
        <v>104</v>
      </c>
      <c r="C143" s="364"/>
      <c r="D143" s="364"/>
      <c r="E143" s="364"/>
      <c r="F143" s="364"/>
      <c r="G143" s="364"/>
      <c r="H143" s="364"/>
      <c r="I143" s="364"/>
      <c r="J143" s="364"/>
      <c r="K143" s="364"/>
      <c r="L143" s="364"/>
      <c r="M143" s="364"/>
      <c r="N143" s="364"/>
      <c r="O143" s="364"/>
      <c r="P143" s="364"/>
      <c r="Q143" s="364"/>
      <c r="R143" s="364"/>
      <c r="S143" s="70"/>
      <c r="T143" s="70"/>
      <c r="U143" s="70"/>
      <c r="V143" s="70"/>
      <c r="W143" s="126"/>
      <c r="X143" s="70"/>
      <c r="Y143" s="25"/>
      <c r="Z143" s="23"/>
      <c r="AA143" s="23"/>
      <c r="AB143" s="23"/>
      <c r="AC143" s="23"/>
      <c r="AD143" s="23"/>
      <c r="AE143" s="7">
        <v>5</v>
      </c>
      <c r="AR143" s="25"/>
    </row>
    <row r="144" spans="2:44" customFormat="1" ht="6" customHeight="1" x14ac:dyDescent="0.2">
      <c r="B144" s="363"/>
      <c r="C144" s="364"/>
      <c r="D144" s="364"/>
      <c r="E144" s="364"/>
      <c r="F144" s="364"/>
      <c r="G144" s="364"/>
      <c r="H144" s="364"/>
      <c r="I144" s="364"/>
      <c r="J144" s="364"/>
      <c r="K144" s="364"/>
      <c r="L144" s="364"/>
      <c r="M144" s="364"/>
      <c r="N144" s="364"/>
      <c r="O144" s="364"/>
      <c r="P144" s="364"/>
      <c r="Q144" s="364"/>
      <c r="R144" s="364"/>
      <c r="S144" s="70"/>
      <c r="T144" s="70"/>
      <c r="U144" s="70"/>
      <c r="V144" s="70"/>
      <c r="W144" s="126"/>
      <c r="X144" s="70"/>
      <c r="Y144" s="25"/>
      <c r="Z144" s="23"/>
      <c r="AA144" s="23"/>
      <c r="AB144" s="23"/>
      <c r="AC144" s="23"/>
      <c r="AD144" s="23"/>
      <c r="AE144" s="249"/>
      <c r="AR144" s="25"/>
    </row>
    <row r="145" spans="1:44" customFormat="1" ht="14.25" customHeight="1" x14ac:dyDescent="0.2">
      <c r="A145" s="23"/>
      <c r="B145" s="363" t="s">
        <v>105</v>
      </c>
      <c r="C145" s="364"/>
      <c r="D145" s="364"/>
      <c r="E145" s="364"/>
      <c r="F145" s="364"/>
      <c r="G145" s="364"/>
      <c r="H145" s="364"/>
      <c r="I145" s="364"/>
      <c r="J145" s="364"/>
      <c r="K145" s="364"/>
      <c r="L145" s="364"/>
      <c r="M145" s="364"/>
      <c r="N145" s="364"/>
      <c r="O145" s="364"/>
      <c r="P145" s="364"/>
      <c r="Q145" s="364"/>
      <c r="R145" s="364"/>
      <c r="S145" s="70"/>
      <c r="T145" s="251">
        <v>100</v>
      </c>
      <c r="U145" s="219" t="s">
        <v>114</v>
      </c>
      <c r="V145" s="70"/>
      <c r="W145" s="126"/>
      <c r="X145" s="70"/>
      <c r="Y145" s="25"/>
      <c r="Z145" s="23"/>
      <c r="AA145" s="23"/>
      <c r="AB145" s="23"/>
      <c r="AC145" s="23"/>
      <c r="AD145" s="23"/>
      <c r="AE145" s="7"/>
      <c r="AR145" s="25"/>
    </row>
    <row r="146" spans="1:44" customFormat="1" ht="6" customHeight="1" x14ac:dyDescent="0.2">
      <c r="A146" s="23"/>
      <c r="B146" s="208"/>
      <c r="C146" s="209"/>
      <c r="D146" s="209"/>
      <c r="E146" s="209"/>
      <c r="F146" s="209"/>
      <c r="G146" s="209"/>
      <c r="H146" s="209"/>
      <c r="I146" s="209"/>
      <c r="J146" s="70"/>
      <c r="K146" s="70"/>
      <c r="L146" s="70"/>
      <c r="M146" s="70"/>
      <c r="N146" s="70"/>
      <c r="O146" s="70"/>
      <c r="P146" s="70"/>
      <c r="Q146" s="70"/>
      <c r="R146" s="70"/>
      <c r="S146" s="70"/>
      <c r="T146" s="70"/>
      <c r="U146" s="70"/>
      <c r="V146" s="70"/>
      <c r="W146" s="126"/>
      <c r="X146" s="70"/>
      <c r="Y146" s="25"/>
      <c r="Z146" s="23"/>
      <c r="AA146" s="23"/>
      <c r="AB146" s="23"/>
      <c r="AC146" s="23"/>
      <c r="AD146" s="23"/>
      <c r="AE146" s="7"/>
      <c r="AR146" s="25"/>
    </row>
    <row r="147" spans="1:44" customFormat="1" ht="14.25" customHeight="1" thickBot="1" x14ac:dyDescent="0.25">
      <c r="A147" s="23"/>
      <c r="B147" s="138" t="s">
        <v>138</v>
      </c>
      <c r="C147" s="145"/>
      <c r="D147" s="145"/>
      <c r="E147" s="145"/>
      <c r="F147" s="145"/>
      <c r="G147" s="145"/>
      <c r="H147" s="145"/>
      <c r="I147" s="145"/>
      <c r="J147" s="124"/>
      <c r="K147" s="124"/>
      <c r="L147" s="124"/>
      <c r="M147" s="124"/>
      <c r="N147" s="124"/>
      <c r="O147" s="124"/>
      <c r="P147" s="124"/>
      <c r="Q147" s="124"/>
      <c r="R147" s="124"/>
      <c r="S147" s="124"/>
      <c r="T147" s="124"/>
      <c r="U147" s="124"/>
      <c r="V147" s="124"/>
      <c r="W147" s="124"/>
      <c r="X147" s="146"/>
      <c r="Y147" s="25"/>
      <c r="Z147" s="23"/>
      <c r="AA147" s="117" t="s">
        <v>0</v>
      </c>
      <c r="AB147" s="117" t="s">
        <v>70</v>
      </c>
      <c r="AC147" s="117" t="s">
        <v>17</v>
      </c>
      <c r="AD147" s="117" t="s">
        <v>8</v>
      </c>
      <c r="AE147" s="249" t="s">
        <v>123</v>
      </c>
      <c r="AR147" s="25"/>
    </row>
    <row r="148" spans="1:44" customFormat="1" ht="14.25" customHeight="1" x14ac:dyDescent="0.2">
      <c r="A148" s="23"/>
      <c r="B148" s="363" t="s">
        <v>129</v>
      </c>
      <c r="C148" s="364"/>
      <c r="D148" s="364"/>
      <c r="E148" s="364"/>
      <c r="F148" s="364"/>
      <c r="G148" s="364"/>
      <c r="H148" s="364"/>
      <c r="I148" s="364"/>
      <c r="J148" s="364"/>
      <c r="K148" s="364"/>
      <c r="L148" s="364"/>
      <c r="M148" s="364"/>
      <c r="N148" s="364"/>
      <c r="O148" s="364"/>
      <c r="P148" s="364"/>
      <c r="Q148" s="364"/>
      <c r="R148" s="364"/>
      <c r="S148" s="24"/>
      <c r="T148" s="70"/>
      <c r="U148" s="70"/>
      <c r="V148" s="70"/>
      <c r="W148" s="70"/>
      <c r="X148" s="146"/>
      <c r="Y148" s="25"/>
      <c r="Z148" s="23"/>
      <c r="AA148" s="119">
        <f>INDEX($B$63:$I$95,$AE$148,2)</f>
        <v>0</v>
      </c>
      <c r="AB148" s="119">
        <f>INDEX($B$63:$I$95,$AE$148,4)</f>
        <v>0</v>
      </c>
      <c r="AC148" s="119">
        <f>INDEX($B$63:$I$95,$AE$148,6)</f>
        <v>0</v>
      </c>
      <c r="AD148" s="119">
        <f>INDEX($B$63:$I$95,$AE$148,8)</f>
        <v>0</v>
      </c>
      <c r="AE148" s="7">
        <v>22</v>
      </c>
      <c r="AR148" s="25"/>
    </row>
    <row r="149" spans="1:44" customFormat="1" ht="6" customHeight="1" x14ac:dyDescent="0.2">
      <c r="A149" s="23"/>
      <c r="B149" s="363"/>
      <c r="C149" s="364"/>
      <c r="D149" s="364"/>
      <c r="E149" s="364"/>
      <c r="F149" s="364"/>
      <c r="G149" s="364"/>
      <c r="H149" s="364"/>
      <c r="I149" s="364"/>
      <c r="J149" s="364"/>
      <c r="K149" s="364"/>
      <c r="L149" s="364"/>
      <c r="M149" s="364"/>
      <c r="N149" s="364"/>
      <c r="O149" s="364"/>
      <c r="P149" s="364"/>
      <c r="Q149" s="364"/>
      <c r="R149" s="364"/>
      <c r="S149" s="70"/>
      <c r="T149" s="70"/>
      <c r="U149" s="70"/>
      <c r="V149" s="70"/>
      <c r="W149" s="70"/>
      <c r="X149" s="146"/>
      <c r="Y149" s="25"/>
      <c r="Z149" s="23"/>
      <c r="AA149" s="23"/>
      <c r="AB149" s="23"/>
      <c r="AC149" s="23"/>
      <c r="AD149" s="23"/>
      <c r="AE149" s="249" t="s">
        <v>124</v>
      </c>
      <c r="AR149" s="25"/>
    </row>
    <row r="150" spans="1:44" customFormat="1" ht="14.25" customHeight="1" x14ac:dyDescent="0.2">
      <c r="A150" s="23"/>
      <c r="B150" s="363" t="s">
        <v>104</v>
      </c>
      <c r="C150" s="364"/>
      <c r="D150" s="364"/>
      <c r="E150" s="364"/>
      <c r="F150" s="364"/>
      <c r="G150" s="364"/>
      <c r="H150" s="364"/>
      <c r="I150" s="364"/>
      <c r="J150" s="364"/>
      <c r="K150" s="364"/>
      <c r="L150" s="364"/>
      <c r="M150" s="364"/>
      <c r="N150" s="364"/>
      <c r="O150" s="364"/>
      <c r="P150" s="364"/>
      <c r="Q150" s="364"/>
      <c r="R150" s="364"/>
      <c r="S150" s="70"/>
      <c r="T150" s="70"/>
      <c r="U150" s="70"/>
      <c r="V150" s="70"/>
      <c r="W150" s="70"/>
      <c r="X150" s="146"/>
      <c r="Y150" s="25"/>
      <c r="Z150" s="23"/>
      <c r="AA150" s="23"/>
      <c r="AB150" s="23"/>
      <c r="AC150" s="23"/>
      <c r="AD150" s="23"/>
      <c r="AE150" s="7">
        <v>5</v>
      </c>
      <c r="AR150" s="25"/>
    </row>
    <row r="151" spans="1:44" customFormat="1" ht="6" customHeight="1" x14ac:dyDescent="0.2">
      <c r="A151" s="23"/>
      <c r="B151" s="363"/>
      <c r="C151" s="364"/>
      <c r="D151" s="364"/>
      <c r="E151" s="364"/>
      <c r="F151" s="364"/>
      <c r="G151" s="364"/>
      <c r="H151" s="364"/>
      <c r="I151" s="364"/>
      <c r="J151" s="364"/>
      <c r="K151" s="364"/>
      <c r="L151" s="364"/>
      <c r="M151" s="364"/>
      <c r="N151" s="364"/>
      <c r="O151" s="364"/>
      <c r="P151" s="364"/>
      <c r="Q151" s="364"/>
      <c r="R151" s="364"/>
      <c r="S151" s="70"/>
      <c r="T151" s="70"/>
      <c r="U151" s="70"/>
      <c r="V151" s="70"/>
      <c r="W151" s="70"/>
      <c r="X151" s="146"/>
      <c r="Y151" s="25"/>
      <c r="Z151" s="23"/>
      <c r="AA151" s="23"/>
      <c r="AB151" s="23"/>
      <c r="AC151" s="23"/>
      <c r="AD151" s="23"/>
      <c r="AE151" s="250"/>
      <c r="AR151" s="25"/>
    </row>
    <row r="152" spans="1:44" customFormat="1" ht="14.25" customHeight="1" x14ac:dyDescent="0.2">
      <c r="A152" s="23"/>
      <c r="B152" s="363" t="s">
        <v>105</v>
      </c>
      <c r="C152" s="364"/>
      <c r="D152" s="364"/>
      <c r="E152" s="364"/>
      <c r="F152" s="364"/>
      <c r="G152" s="364"/>
      <c r="H152" s="364"/>
      <c r="I152" s="364"/>
      <c r="J152" s="364"/>
      <c r="K152" s="364"/>
      <c r="L152" s="364"/>
      <c r="M152" s="364"/>
      <c r="N152" s="364"/>
      <c r="O152" s="364"/>
      <c r="P152" s="364"/>
      <c r="Q152" s="364"/>
      <c r="R152" s="364"/>
      <c r="S152" s="70"/>
      <c r="T152" s="251">
        <v>100</v>
      </c>
      <c r="U152" s="219" t="s">
        <v>114</v>
      </c>
      <c r="V152" s="70"/>
      <c r="W152" s="70"/>
      <c r="X152" s="146"/>
      <c r="Y152" s="25"/>
      <c r="Z152" s="23"/>
      <c r="AA152" s="23"/>
      <c r="AB152" s="23"/>
      <c r="AC152" s="23"/>
      <c r="AD152" s="23"/>
      <c r="AE152" s="250"/>
      <c r="AR152" s="25"/>
    </row>
    <row r="153" spans="1:44" customFormat="1" ht="6" customHeight="1" x14ac:dyDescent="0.2">
      <c r="A153" s="23"/>
      <c r="B153" s="208"/>
      <c r="C153" s="209"/>
      <c r="D153" s="209"/>
      <c r="E153" s="209"/>
      <c r="F153" s="209"/>
      <c r="G153" s="209"/>
      <c r="H153" s="209"/>
      <c r="I153" s="209"/>
      <c r="J153" s="70"/>
      <c r="K153" s="70"/>
      <c r="L153" s="70"/>
      <c r="M153" s="70"/>
      <c r="N153" s="70"/>
      <c r="O153" s="70"/>
      <c r="P153" s="70"/>
      <c r="Q153" s="70"/>
      <c r="R153" s="70"/>
      <c r="S153" s="70"/>
      <c r="T153" s="70"/>
      <c r="U153" s="70"/>
      <c r="V153" s="70"/>
      <c r="W153" s="70"/>
      <c r="X153" s="146"/>
      <c r="Y153" s="25"/>
      <c r="Z153" s="23"/>
      <c r="AA153" s="23"/>
      <c r="AB153" s="23"/>
      <c r="AC153" s="23"/>
      <c r="AD153" s="23"/>
      <c r="AE153" s="96"/>
      <c r="AR153" s="25"/>
    </row>
    <row r="154" spans="1:44" customFormat="1" ht="7.5" customHeight="1" x14ac:dyDescent="0.2">
      <c r="A154" s="23"/>
      <c r="B154" s="145"/>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70"/>
      <c r="Y154" s="25"/>
      <c r="Z154" s="23"/>
      <c r="AA154" s="23"/>
      <c r="AB154" s="23"/>
      <c r="AC154" s="23"/>
      <c r="AD154" s="23"/>
      <c r="AE154" s="96"/>
      <c r="AR154" s="25"/>
    </row>
    <row r="155" spans="1:44" customFormat="1" ht="14.25" customHeight="1" x14ac:dyDescent="0.2">
      <c r="A155" s="31"/>
      <c r="B155" s="115" t="str">
        <f>B58</f>
        <v xml:space="preserve">  </v>
      </c>
      <c r="C155" s="70" t="s">
        <v>72</v>
      </c>
      <c r="D155" s="70"/>
      <c r="E155" s="70"/>
      <c r="F155" s="365">
        <f ca="1">TODAY()</f>
        <v>41365</v>
      </c>
      <c r="G155" s="366"/>
      <c r="H155" s="366"/>
      <c r="I155" s="366"/>
      <c r="J155" s="116"/>
      <c r="K155" s="116"/>
      <c r="L155" s="116"/>
      <c r="M155" s="116"/>
      <c r="N155" s="70"/>
      <c r="O155" s="70"/>
      <c r="P155" s="70"/>
      <c r="Q155" s="24"/>
      <c r="R155" s="24"/>
      <c r="S155" s="24"/>
      <c r="T155" s="24"/>
      <c r="U155" s="24"/>
      <c r="V155" s="24"/>
      <c r="W155" s="24"/>
      <c r="X155" s="24"/>
      <c r="Y155" s="25"/>
      <c r="Z155" s="23"/>
      <c r="AA155" s="23"/>
      <c r="AB155" s="23"/>
      <c r="AC155" s="23"/>
      <c r="AD155" s="23"/>
      <c r="AE155" s="96"/>
      <c r="AR155" s="25"/>
    </row>
    <row r="156" spans="1:44" customFormat="1" ht="14.25" customHeight="1" x14ac:dyDescent="0.2">
      <c r="A156" s="49"/>
      <c r="B156" s="367" t="s">
        <v>126</v>
      </c>
      <c r="C156" s="370" t="s">
        <v>13</v>
      </c>
      <c r="D156" s="370"/>
      <c r="E156" s="370"/>
      <c r="F156" s="370"/>
      <c r="G156" s="370"/>
      <c r="H156" s="370"/>
      <c r="I156" s="370"/>
      <c r="J156" s="50" t="s">
        <v>0</v>
      </c>
      <c r="K156" s="50" t="s">
        <v>18</v>
      </c>
      <c r="L156" s="50" t="s">
        <v>17</v>
      </c>
      <c r="M156" s="50" t="s">
        <v>8</v>
      </c>
      <c r="N156" s="371" t="s">
        <v>15</v>
      </c>
      <c r="O156" s="372" t="s">
        <v>22</v>
      </c>
      <c r="P156" s="51" t="str">
        <f>P59</f>
        <v>Pounds</v>
      </c>
      <c r="Q156" s="373" t="s">
        <v>85</v>
      </c>
      <c r="R156" s="374"/>
      <c r="S156" s="374"/>
      <c r="T156" s="375"/>
      <c r="U156" s="362" t="s">
        <v>84</v>
      </c>
      <c r="V156" s="362"/>
      <c r="W156" s="362"/>
      <c r="X156" s="362"/>
      <c r="Y156" s="52"/>
      <c r="Z156" s="23"/>
      <c r="AA156" s="23"/>
      <c r="AB156" s="23"/>
      <c r="AC156" s="23"/>
      <c r="AD156" s="23"/>
      <c r="AE156" s="96"/>
      <c r="AR156" s="25"/>
    </row>
    <row r="157" spans="1:44" customFormat="1" ht="14.25" customHeight="1" x14ac:dyDescent="0.2">
      <c r="A157" s="49"/>
      <c r="B157" s="368"/>
      <c r="C157" s="370"/>
      <c r="D157" s="370"/>
      <c r="E157" s="370"/>
      <c r="F157" s="370"/>
      <c r="G157" s="370"/>
      <c r="H157" s="370"/>
      <c r="I157" s="370"/>
      <c r="J157" s="50"/>
      <c r="K157" s="50"/>
      <c r="L157" s="50"/>
      <c r="M157" s="50"/>
      <c r="N157" s="371"/>
      <c r="O157" s="372"/>
      <c r="P157" s="235" t="s">
        <v>56</v>
      </c>
      <c r="Q157" s="376"/>
      <c r="R157" s="377"/>
      <c r="S157" s="377"/>
      <c r="T157" s="378"/>
      <c r="U157" s="362"/>
      <c r="V157" s="362"/>
      <c r="W157" s="362"/>
      <c r="X157" s="362"/>
      <c r="Y157" s="52"/>
      <c r="Z157" s="23"/>
      <c r="AA157" s="23"/>
      <c r="AB157" s="23"/>
      <c r="AC157" s="23"/>
      <c r="AD157" s="23"/>
      <c r="AE157" s="96"/>
      <c r="AR157" s="25"/>
    </row>
    <row r="158" spans="1:44" customFormat="1" ht="14.25" customHeight="1" x14ac:dyDescent="0.2">
      <c r="A158" s="49"/>
      <c r="B158" s="368"/>
      <c r="C158" s="370"/>
      <c r="D158" s="370"/>
      <c r="E158" s="370"/>
      <c r="F158" s="370"/>
      <c r="G158" s="370"/>
      <c r="H158" s="370"/>
      <c r="I158" s="370"/>
      <c r="J158" s="50"/>
      <c r="K158" s="50"/>
      <c r="L158" s="50"/>
      <c r="M158" s="50"/>
      <c r="N158" s="371"/>
      <c r="O158" s="372"/>
      <c r="P158" s="53">
        <f>CHOOSE($AK$56,$AA$16,$AA$17/43560)</f>
        <v>0</v>
      </c>
      <c r="Q158" s="379" t="str">
        <f>P156</f>
        <v>Pounds</v>
      </c>
      <c r="R158" s="380"/>
      <c r="S158" s="380"/>
      <c r="T158" s="381"/>
      <c r="U158" s="362" t="str">
        <f>P156</f>
        <v>Pounds</v>
      </c>
      <c r="V158" s="362"/>
      <c r="W158" s="362"/>
      <c r="X158" s="362"/>
      <c r="Y158" s="52"/>
      <c r="Z158" s="23"/>
      <c r="AA158" s="23"/>
      <c r="AB158" s="23"/>
      <c r="AC158" s="23"/>
      <c r="AD158" s="23"/>
      <c r="AE158" s="96"/>
      <c r="AR158" s="25"/>
    </row>
    <row r="159" spans="1:44" customFormat="1" ht="14.25" customHeight="1" x14ac:dyDescent="0.2">
      <c r="A159" s="54"/>
      <c r="B159" s="369"/>
      <c r="C159" s="55" t="s">
        <v>0</v>
      </c>
      <c r="D159" s="56" t="s">
        <v>7</v>
      </c>
      <c r="E159" s="55" t="s">
        <v>18</v>
      </c>
      <c r="F159" s="56" t="s">
        <v>7</v>
      </c>
      <c r="G159" s="55" t="s">
        <v>17</v>
      </c>
      <c r="H159" s="56" t="s">
        <v>7</v>
      </c>
      <c r="I159" s="55" t="s">
        <v>8</v>
      </c>
      <c r="J159" s="57">
        <f>$R$35</f>
        <v>0</v>
      </c>
      <c r="K159" s="244">
        <f>$R$36</f>
        <v>0</v>
      </c>
      <c r="L159" s="244">
        <f>$R$37</f>
        <v>0</v>
      </c>
      <c r="M159" s="244">
        <f>$R$38</f>
        <v>0</v>
      </c>
      <c r="N159" s="245" t="str">
        <f>CHOOSE($AO$56,$AO$51,$AO$52,$AO$53)</f>
        <v>Pounds per 100 sq ft</v>
      </c>
      <c r="O159" s="246">
        <f>AC16</f>
        <v>0</v>
      </c>
      <c r="P159" s="60" t="str">
        <f>CHOOSE($AK$56,$AK$51,$AK$52)</f>
        <v>Square Feet</v>
      </c>
      <c r="Q159" s="61" t="s">
        <v>9</v>
      </c>
      <c r="R159" s="55" t="s">
        <v>18</v>
      </c>
      <c r="S159" s="55" t="s">
        <v>17</v>
      </c>
      <c r="T159" s="55" t="s">
        <v>8</v>
      </c>
      <c r="U159" s="61" t="s">
        <v>9</v>
      </c>
      <c r="V159" s="55" t="s">
        <v>18</v>
      </c>
      <c r="W159" s="55" t="s">
        <v>17</v>
      </c>
      <c r="X159" s="55" t="s">
        <v>8</v>
      </c>
      <c r="Y159" s="62"/>
      <c r="Z159" s="23"/>
      <c r="AA159" s="23"/>
      <c r="AB159" s="23"/>
      <c r="AC159" s="23"/>
      <c r="AD159" s="23"/>
      <c r="AE159" s="96"/>
      <c r="AR159" s="25"/>
    </row>
    <row r="160" spans="1:44" customFormat="1" ht="14.25" customHeight="1" x14ac:dyDescent="0.2">
      <c r="A160" s="31"/>
      <c r="B160" s="84" t="str">
        <f>B97</f>
        <v>Urea</v>
      </c>
      <c r="C160" s="81">
        <f>C97</f>
        <v>46</v>
      </c>
      <c r="D160" s="82" t="s">
        <v>7</v>
      </c>
      <c r="E160" s="81">
        <f>E97</f>
        <v>0</v>
      </c>
      <c r="F160" s="82" t="s">
        <v>7</v>
      </c>
      <c r="G160" s="81">
        <f>G97</f>
        <v>0</v>
      </c>
      <c r="H160" s="82" t="s">
        <v>7</v>
      </c>
      <c r="I160" s="83">
        <f>I97</f>
        <v>0</v>
      </c>
      <c r="J160" s="81">
        <f>J97</f>
        <v>0</v>
      </c>
      <c r="K160" s="81" t="str">
        <f t="shared" ref="K160:X160" si="64">K97</f>
        <v/>
      </c>
      <c r="L160" s="81" t="str">
        <f t="shared" si="64"/>
        <v/>
      </c>
      <c r="M160" s="81" t="str">
        <f t="shared" si="64"/>
        <v/>
      </c>
      <c r="N160" s="81">
        <f t="shared" si="64"/>
        <v>0</v>
      </c>
      <c r="O160" s="81">
        <f t="shared" si="64"/>
        <v>0</v>
      </c>
      <c r="P160" s="351">
        <f t="shared" si="64"/>
        <v>0</v>
      </c>
      <c r="Q160" s="353">
        <f t="shared" si="64"/>
        <v>0</v>
      </c>
      <c r="R160" s="353">
        <f t="shared" si="64"/>
        <v>0</v>
      </c>
      <c r="S160" s="353">
        <f t="shared" si="64"/>
        <v>0</v>
      </c>
      <c r="T160" s="353">
        <f t="shared" si="64"/>
        <v>0</v>
      </c>
      <c r="U160" s="353">
        <f t="shared" si="64"/>
        <v>0</v>
      </c>
      <c r="V160" s="353">
        <f t="shared" si="64"/>
        <v>0</v>
      </c>
      <c r="W160" s="353">
        <f t="shared" si="64"/>
        <v>0</v>
      </c>
      <c r="X160" s="356">
        <f t="shared" si="64"/>
        <v>0</v>
      </c>
      <c r="Y160" s="69"/>
      <c r="Z160" s="23"/>
      <c r="AA160" s="23"/>
      <c r="AB160" s="23"/>
      <c r="AC160" s="23"/>
      <c r="AD160" s="23"/>
      <c r="AE160" s="96"/>
      <c r="AR160" s="25"/>
    </row>
    <row r="161" spans="1:44" customFormat="1" ht="14.25" customHeight="1" x14ac:dyDescent="0.2">
      <c r="A161" s="31"/>
      <c r="B161" s="84" t="str">
        <f>B101</f>
        <v>Potash</v>
      </c>
      <c r="C161" s="81">
        <f>C101</f>
        <v>0</v>
      </c>
      <c r="D161" s="82" t="s">
        <v>7</v>
      </c>
      <c r="E161" s="81">
        <f>E101</f>
        <v>0</v>
      </c>
      <c r="F161" s="82" t="s">
        <v>7</v>
      </c>
      <c r="G161" s="81">
        <f>G101</f>
        <v>60</v>
      </c>
      <c r="H161" s="82" t="s">
        <v>7</v>
      </c>
      <c r="I161" s="83">
        <f>I101</f>
        <v>0</v>
      </c>
      <c r="J161" s="81" t="str">
        <f>J101</f>
        <v/>
      </c>
      <c r="K161" s="81" t="str">
        <f t="shared" ref="K161:X161" si="65">K101</f>
        <v/>
      </c>
      <c r="L161" s="81">
        <f t="shared" si="65"/>
        <v>0</v>
      </c>
      <c r="M161" s="81" t="str">
        <f t="shared" si="65"/>
        <v/>
      </c>
      <c r="N161" s="81">
        <f t="shared" si="65"/>
        <v>0</v>
      </c>
      <c r="O161" s="81">
        <f t="shared" si="65"/>
        <v>0</v>
      </c>
      <c r="P161" s="359">
        <f t="shared" si="65"/>
        <v>0</v>
      </c>
      <c r="Q161" s="354">
        <f t="shared" si="65"/>
        <v>0</v>
      </c>
      <c r="R161" s="354">
        <f t="shared" si="65"/>
        <v>0</v>
      </c>
      <c r="S161" s="354">
        <f t="shared" si="65"/>
        <v>0</v>
      </c>
      <c r="T161" s="354">
        <f t="shared" si="65"/>
        <v>0</v>
      </c>
      <c r="U161" s="354">
        <f t="shared" si="65"/>
        <v>0</v>
      </c>
      <c r="V161" s="354">
        <f t="shared" si="65"/>
        <v>0</v>
      </c>
      <c r="W161" s="354">
        <f t="shared" si="65"/>
        <v>0</v>
      </c>
      <c r="X161" s="357">
        <f t="shared" si="65"/>
        <v>0</v>
      </c>
      <c r="Y161" s="69"/>
      <c r="AR161" s="25"/>
    </row>
    <row r="162" spans="1:44" customFormat="1" ht="14.25" customHeight="1" x14ac:dyDescent="0.2">
      <c r="A162" s="31"/>
      <c r="B162" s="84">
        <f>B105</f>
        <v>0</v>
      </c>
      <c r="C162" s="81">
        <f>C105</f>
        <v>0</v>
      </c>
      <c r="D162" s="82" t="s">
        <v>7</v>
      </c>
      <c r="E162" s="81">
        <f>E105</f>
        <v>0</v>
      </c>
      <c r="F162" s="82" t="s">
        <v>7</v>
      </c>
      <c r="G162" s="81">
        <f>G105</f>
        <v>0</v>
      </c>
      <c r="H162" s="82" t="s">
        <v>7</v>
      </c>
      <c r="I162" s="83">
        <f>I105</f>
        <v>0</v>
      </c>
      <c r="J162" s="81" t="str">
        <f>J105</f>
        <v/>
      </c>
      <c r="K162" s="81" t="str">
        <f t="shared" ref="K162:X162" si="66">K105</f>
        <v/>
      </c>
      <c r="L162" s="81" t="str">
        <f t="shared" si="66"/>
        <v/>
      </c>
      <c r="M162" s="242" t="str">
        <f t="shared" si="66"/>
        <v/>
      </c>
      <c r="N162" s="81">
        <f t="shared" si="66"/>
        <v>0</v>
      </c>
      <c r="O162" s="81">
        <f t="shared" si="66"/>
        <v>0</v>
      </c>
      <c r="P162" s="361">
        <f t="shared" si="66"/>
        <v>0</v>
      </c>
      <c r="Q162" s="354">
        <f t="shared" si="66"/>
        <v>0</v>
      </c>
      <c r="R162" s="354">
        <f t="shared" si="66"/>
        <v>0</v>
      </c>
      <c r="S162" s="354">
        <f t="shared" si="66"/>
        <v>0</v>
      </c>
      <c r="T162" s="354">
        <f t="shared" si="66"/>
        <v>0</v>
      </c>
      <c r="U162" s="354">
        <f t="shared" si="66"/>
        <v>0</v>
      </c>
      <c r="V162" s="354">
        <f t="shared" si="66"/>
        <v>0</v>
      </c>
      <c r="W162" s="354">
        <f t="shared" si="66"/>
        <v>0</v>
      </c>
      <c r="X162" s="357">
        <f t="shared" si="66"/>
        <v>0</v>
      </c>
      <c r="Y162" s="69"/>
      <c r="AR162" s="25"/>
    </row>
    <row r="163" spans="1:44" customFormat="1" ht="14.25" customHeight="1" x14ac:dyDescent="0.2">
      <c r="A163" s="31"/>
      <c r="B163" s="84">
        <f>B109</f>
        <v>0</v>
      </c>
      <c r="C163" s="81">
        <f>C109</f>
        <v>0</v>
      </c>
      <c r="D163" s="82" t="s">
        <v>7</v>
      </c>
      <c r="E163" s="81">
        <f>E109</f>
        <v>0</v>
      </c>
      <c r="F163" s="82" t="s">
        <v>7</v>
      </c>
      <c r="G163" s="81">
        <f>G109</f>
        <v>0</v>
      </c>
      <c r="H163" s="82" t="s">
        <v>7</v>
      </c>
      <c r="I163" s="81">
        <f>I109</f>
        <v>0</v>
      </c>
      <c r="J163" s="243" t="str">
        <f>J109</f>
        <v/>
      </c>
      <c r="K163" s="81" t="str">
        <f t="shared" ref="K163:X163" si="67">K109</f>
        <v/>
      </c>
      <c r="L163" s="81" t="str">
        <f t="shared" si="67"/>
        <v/>
      </c>
      <c r="M163" s="81" t="str">
        <f t="shared" si="67"/>
        <v/>
      </c>
      <c r="N163" s="81">
        <f t="shared" si="67"/>
        <v>0</v>
      </c>
      <c r="O163" s="81">
        <f t="shared" si="67"/>
        <v>0</v>
      </c>
      <c r="P163" s="360">
        <f t="shared" si="67"/>
        <v>0</v>
      </c>
      <c r="Q163" s="354">
        <f t="shared" si="67"/>
        <v>0</v>
      </c>
      <c r="R163" s="354">
        <f t="shared" si="67"/>
        <v>0</v>
      </c>
      <c r="S163" s="354">
        <f t="shared" si="67"/>
        <v>0</v>
      </c>
      <c r="T163" s="354">
        <f t="shared" si="67"/>
        <v>0</v>
      </c>
      <c r="U163" s="354">
        <f t="shared" si="67"/>
        <v>0</v>
      </c>
      <c r="V163" s="354">
        <f t="shared" si="67"/>
        <v>0</v>
      </c>
      <c r="W163" s="354">
        <f t="shared" si="67"/>
        <v>0</v>
      </c>
      <c r="X163" s="357">
        <f t="shared" si="67"/>
        <v>0</v>
      </c>
      <c r="Y163" s="69"/>
      <c r="AR163" s="25"/>
    </row>
    <row r="164" spans="1:44" customFormat="1" ht="14.25" customHeight="1" x14ac:dyDescent="0.2">
      <c r="A164" s="31"/>
      <c r="B164" s="92">
        <f>B113</f>
        <v>0</v>
      </c>
      <c r="C164" s="93">
        <f>C113</f>
        <v>0</v>
      </c>
      <c r="D164" s="94" t="s">
        <v>7</v>
      </c>
      <c r="E164" s="93">
        <f>E113</f>
        <v>0</v>
      </c>
      <c r="F164" s="94" t="s">
        <v>7</v>
      </c>
      <c r="G164" s="93">
        <f>G113</f>
        <v>0</v>
      </c>
      <c r="H164" s="94" t="s">
        <v>7</v>
      </c>
      <c r="I164" s="95">
        <f>I113</f>
        <v>0</v>
      </c>
      <c r="J164" s="93" t="str">
        <f>J113</f>
        <v/>
      </c>
      <c r="K164" s="242" t="str">
        <f t="shared" ref="K164:X164" si="68">K113</f>
        <v/>
      </c>
      <c r="L164" s="81" t="str">
        <f t="shared" si="68"/>
        <v/>
      </c>
      <c r="M164" s="81" t="str">
        <f t="shared" si="68"/>
        <v/>
      </c>
      <c r="N164" s="81">
        <f t="shared" si="68"/>
        <v>0</v>
      </c>
      <c r="O164" s="93">
        <f t="shared" si="68"/>
        <v>0</v>
      </c>
      <c r="P164" s="352">
        <f t="shared" si="68"/>
        <v>0</v>
      </c>
      <c r="Q164" s="355">
        <f t="shared" si="68"/>
        <v>0</v>
      </c>
      <c r="R164" s="355">
        <f t="shared" si="68"/>
        <v>0</v>
      </c>
      <c r="S164" s="355">
        <f t="shared" si="68"/>
        <v>0</v>
      </c>
      <c r="T164" s="355">
        <f t="shared" si="68"/>
        <v>0</v>
      </c>
      <c r="U164" s="355">
        <f t="shared" si="68"/>
        <v>0</v>
      </c>
      <c r="V164" s="355">
        <f t="shared" si="68"/>
        <v>0</v>
      </c>
      <c r="W164" s="355">
        <f t="shared" si="68"/>
        <v>0</v>
      </c>
      <c r="X164" s="358">
        <f t="shared" si="68"/>
        <v>0</v>
      </c>
      <c r="Y164" s="69"/>
      <c r="AR164" s="25"/>
    </row>
    <row r="165" spans="1:44" customFormat="1" ht="14.25" customHeight="1" x14ac:dyDescent="0.2">
      <c r="A165" s="31"/>
      <c r="B165" s="343"/>
      <c r="C165" s="344"/>
      <c r="D165" s="345"/>
      <c r="E165" s="344"/>
      <c r="F165" s="345"/>
      <c r="G165" s="344"/>
      <c r="H165" s="345"/>
      <c r="I165" s="344"/>
      <c r="J165" s="24"/>
      <c r="K165" s="124"/>
      <c r="L165" s="124"/>
      <c r="M165" s="124"/>
      <c r="N165" s="346"/>
      <c r="O165" s="347"/>
      <c r="P165" s="348" t="s">
        <v>154</v>
      </c>
      <c r="Q165" s="342">
        <f>Q117</f>
        <v>0</v>
      </c>
      <c r="R165" s="342">
        <f t="shared" ref="R165:X165" si="69">R117</f>
        <v>0</v>
      </c>
      <c r="S165" s="342">
        <f t="shared" si="69"/>
        <v>0</v>
      </c>
      <c r="T165" s="342">
        <f t="shared" si="69"/>
        <v>0</v>
      </c>
      <c r="U165" s="342">
        <f t="shared" si="69"/>
        <v>0</v>
      </c>
      <c r="V165" s="342">
        <f t="shared" si="69"/>
        <v>0</v>
      </c>
      <c r="W165" s="342">
        <f t="shared" si="69"/>
        <v>0</v>
      </c>
      <c r="X165" s="342">
        <f t="shared" si="69"/>
        <v>0</v>
      </c>
      <c r="Y165" s="247"/>
      <c r="AR165" s="25"/>
    </row>
    <row r="166" spans="1:44" customFormat="1" x14ac:dyDescent="0.2">
      <c r="A166" s="23"/>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7"/>
      <c r="AR166" s="25"/>
    </row>
    <row r="167" spans="1:44" x14ac:dyDescent="0.2">
      <c r="Y167" s="247"/>
    </row>
    <row r="168" spans="1:44" x14ac:dyDescent="0.2">
      <c r="Y168" s="247"/>
    </row>
    <row r="169" spans="1:44" x14ac:dyDescent="0.2">
      <c r="Y169" s="247"/>
    </row>
    <row r="170" spans="1:44" x14ac:dyDescent="0.2">
      <c r="Y170" s="247"/>
    </row>
    <row r="171" spans="1:44" x14ac:dyDescent="0.2">
      <c r="Y171" s="247"/>
    </row>
    <row r="172" spans="1:44" x14ac:dyDescent="0.2">
      <c r="Y172" s="247"/>
    </row>
    <row r="173" spans="1:44" x14ac:dyDescent="0.2">
      <c r="Y173" s="247"/>
    </row>
    <row r="174" spans="1:44" x14ac:dyDescent="0.2">
      <c r="Y174" s="247"/>
    </row>
    <row r="175" spans="1:44" x14ac:dyDescent="0.2">
      <c r="Y175" s="247"/>
    </row>
    <row r="176" spans="1:44" x14ac:dyDescent="0.2">
      <c r="Y176" s="247"/>
    </row>
    <row r="177" spans="25:25" x14ac:dyDescent="0.2">
      <c r="Y177" s="247"/>
    </row>
    <row r="178" spans="25:25" x14ac:dyDescent="0.2">
      <c r="Y178" s="247"/>
    </row>
    <row r="179" spans="25:25" x14ac:dyDescent="0.2">
      <c r="Y179" s="247"/>
    </row>
    <row r="180" spans="25:25" x14ac:dyDescent="0.2">
      <c r="Y180" s="247"/>
    </row>
    <row r="181" spans="25:25" x14ac:dyDescent="0.2">
      <c r="Y181" s="247"/>
    </row>
    <row r="182" spans="25:25" x14ac:dyDescent="0.2">
      <c r="Y182" s="247"/>
    </row>
    <row r="183" spans="25:25" x14ac:dyDescent="0.2">
      <c r="Y183" s="247"/>
    </row>
    <row r="184" spans="25:25" x14ac:dyDescent="0.2">
      <c r="Y184" s="247"/>
    </row>
    <row r="185" spans="25:25" x14ac:dyDescent="0.2">
      <c r="Y185" s="247"/>
    </row>
    <row r="186" spans="25:25" x14ac:dyDescent="0.2">
      <c r="Y186" s="247"/>
    </row>
    <row r="187" spans="25:25" x14ac:dyDescent="0.2">
      <c r="Y187" s="247"/>
    </row>
  </sheetData>
  <sheetProtection password="CC92" sheet="1" objects="1" scenarios="1"/>
  <dataConsolidate/>
  <mergeCells count="63">
    <mergeCell ref="R34:T34"/>
    <mergeCell ref="N59:N61"/>
    <mergeCell ref="B3:X5"/>
    <mergeCell ref="C53:G53"/>
    <mergeCell ref="C54:G54"/>
    <mergeCell ref="J56:M57"/>
    <mergeCell ref="B59:B62"/>
    <mergeCell ref="F58:I58"/>
    <mergeCell ref="R35:S35"/>
    <mergeCell ref="R36:S36"/>
    <mergeCell ref="R37:S37"/>
    <mergeCell ref="R38:S38"/>
    <mergeCell ref="C52:G52"/>
    <mergeCell ref="U59:X60"/>
    <mergeCell ref="U61:X61"/>
    <mergeCell ref="B43:X46"/>
    <mergeCell ref="AG50:AJ50"/>
    <mergeCell ref="O59:O61"/>
    <mergeCell ref="R51:S51"/>
    <mergeCell ref="R52:S52"/>
    <mergeCell ref="R53:S53"/>
    <mergeCell ref="R54:S54"/>
    <mergeCell ref="Q61:T61"/>
    <mergeCell ref="Q59:T60"/>
    <mergeCell ref="B148:R148"/>
    <mergeCell ref="B124:R124"/>
    <mergeCell ref="B135:R135"/>
    <mergeCell ref="B136:R136"/>
    <mergeCell ref="B137:R137"/>
    <mergeCell ref="B138:R138"/>
    <mergeCell ref="B127:R127"/>
    <mergeCell ref="B134:R134"/>
    <mergeCell ref="B141:R141"/>
    <mergeCell ref="B130:R130"/>
    <mergeCell ref="B128:R128"/>
    <mergeCell ref="B131:R131"/>
    <mergeCell ref="B129:R129"/>
    <mergeCell ref="B142:R142"/>
    <mergeCell ref="B143:R143"/>
    <mergeCell ref="B144:R144"/>
    <mergeCell ref="B145:R145"/>
    <mergeCell ref="B96:E96"/>
    <mergeCell ref="B118:I118"/>
    <mergeCell ref="B120:I120"/>
    <mergeCell ref="C51:G51"/>
    <mergeCell ref="Q48:R48"/>
    <mergeCell ref="C59:I61"/>
    <mergeCell ref="B121:R121"/>
    <mergeCell ref="B122:R122"/>
    <mergeCell ref="B123:R123"/>
    <mergeCell ref="U156:X157"/>
    <mergeCell ref="U158:X158"/>
    <mergeCell ref="B149:R149"/>
    <mergeCell ref="B150:R150"/>
    <mergeCell ref="B151:R151"/>
    <mergeCell ref="B152:R152"/>
    <mergeCell ref="F155:I155"/>
    <mergeCell ref="B156:B159"/>
    <mergeCell ref="C156:I158"/>
    <mergeCell ref="N156:N158"/>
    <mergeCell ref="O156:O158"/>
    <mergeCell ref="Q156:T157"/>
    <mergeCell ref="Q158:T158"/>
  </mergeCells>
  <conditionalFormatting sqref="A63">
    <cfRule type="iconSet" priority="81">
      <iconSet iconSet="3Symbols2">
        <cfvo type="percent" val="0"/>
        <cfvo type="percent" val="33"/>
        <cfvo type="percent" val="67"/>
      </iconSet>
    </cfRule>
  </conditionalFormatting>
  <conditionalFormatting sqref="A65">
    <cfRule type="iconSet" priority="82">
      <iconSet iconSet="3Symbols2">
        <cfvo type="percent" val="0"/>
        <cfvo type="percent" val="33"/>
        <cfvo type="percent" val="67"/>
      </iconSet>
    </cfRule>
  </conditionalFormatting>
  <conditionalFormatting sqref="A90">
    <cfRule type="iconSet" priority="80">
      <iconSet iconSet="3Symbols">
        <cfvo type="percent" val="0"/>
        <cfvo type="percent" val="33"/>
        <cfvo type="percent" val="67"/>
      </iconSet>
    </cfRule>
  </conditionalFormatting>
  <conditionalFormatting sqref="AA51:AA54 J62:O62 AE151:AE160">
    <cfRule type="containsText" dxfId="23" priority="78" operator="containsText" text="ENTER">
      <formula>NOT(ISERROR(SEARCH("ENTER",J51)))</formula>
    </cfRule>
  </conditionalFormatting>
  <conditionalFormatting sqref="U96:W96 X96:X97 U63:X95">
    <cfRule type="cellIs" dxfId="22" priority="62" operator="lessThan">
      <formula>0</formula>
    </cfRule>
  </conditionalFormatting>
  <conditionalFormatting sqref="A91:A92">
    <cfRule type="iconSet" priority="104">
      <iconSet iconSet="3Symbols">
        <cfvo type="percent" val="0"/>
        <cfvo type="percent" val="33"/>
        <cfvo type="percent" val="67"/>
      </iconSet>
    </cfRule>
  </conditionalFormatting>
  <conditionalFormatting sqref="Q63:T96">
    <cfRule type="cellIs" dxfId="21" priority="52" operator="greaterThan">
      <formula>0</formula>
    </cfRule>
  </conditionalFormatting>
  <conditionalFormatting sqref="Q17">
    <cfRule type="expression" dxfId="20" priority="163">
      <formula>$AK$56=1</formula>
    </cfRule>
  </conditionalFormatting>
  <conditionalFormatting sqref="Q16">
    <cfRule type="expression" dxfId="19" priority="164">
      <formula>$AK$56=2</formula>
    </cfRule>
  </conditionalFormatting>
  <conditionalFormatting sqref="S16">
    <cfRule type="expression" dxfId="18" priority="165">
      <formula>$AK$56=2</formula>
    </cfRule>
  </conditionalFormatting>
  <conditionalFormatting sqref="A101:A105 A96:A97 A63:A89 A93:A94">
    <cfRule type="iconSet" priority="172">
      <iconSet iconSet="3Symbols">
        <cfvo type="percent" val="0"/>
        <cfvo type="percent" val="33"/>
        <cfvo type="percent" val="67"/>
      </iconSet>
    </cfRule>
  </conditionalFormatting>
  <conditionalFormatting sqref="A98:A100">
    <cfRule type="iconSet" priority="47">
      <iconSet iconSet="3Symbols">
        <cfvo type="percent" val="0"/>
        <cfvo type="percent" val="33"/>
        <cfvo type="percent" val="67"/>
      </iconSet>
    </cfRule>
  </conditionalFormatting>
  <conditionalFormatting sqref="Q111:Q112 Q114:Q116">
    <cfRule type="cellIs" dxfId="17" priority="44" operator="greaterThan">
      <formula>0</formula>
    </cfRule>
  </conditionalFormatting>
  <conditionalFormatting sqref="R111:R112 R114:R116">
    <cfRule type="cellIs" dxfId="16" priority="43" operator="greaterThan">
      <formula>0</formula>
    </cfRule>
  </conditionalFormatting>
  <conditionalFormatting sqref="S111:S112 S114:S116">
    <cfRule type="cellIs" dxfId="15" priority="42" operator="greaterThan">
      <formula>0</formula>
    </cfRule>
  </conditionalFormatting>
  <conditionalFormatting sqref="T111:T112 T114:T116">
    <cfRule type="cellIs" dxfId="14" priority="41" operator="greaterThan">
      <formula>0</formula>
    </cfRule>
  </conditionalFormatting>
  <conditionalFormatting sqref="U111:U112 U114:U116">
    <cfRule type="cellIs" dxfId="13" priority="40" operator="lessThan">
      <formula>0</formula>
    </cfRule>
  </conditionalFormatting>
  <conditionalFormatting sqref="V111:V112 V114:V116">
    <cfRule type="cellIs" dxfId="12" priority="39" operator="lessThan">
      <formula>0</formula>
    </cfRule>
  </conditionalFormatting>
  <conditionalFormatting sqref="W111:X112 W114:X116">
    <cfRule type="cellIs" dxfId="11" priority="38" operator="lessThan">
      <formula>0</formula>
    </cfRule>
  </conditionalFormatting>
  <conditionalFormatting sqref="Q110:T110">
    <cfRule type="cellIs" dxfId="10" priority="35" operator="greaterThan">
      <formula>0</formula>
    </cfRule>
  </conditionalFormatting>
  <conditionalFormatting sqref="U110:X110">
    <cfRule type="cellIs" dxfId="9" priority="31" operator="greaterThan">
      <formula>0</formula>
    </cfRule>
  </conditionalFormatting>
  <conditionalFormatting sqref="A106:A117">
    <cfRule type="iconSet" priority="173">
      <iconSet iconSet="3Symbols">
        <cfvo type="percent" val="0"/>
        <cfvo type="percent" val="33"/>
        <cfvo type="percent" val="67"/>
      </iconSet>
    </cfRule>
  </conditionalFormatting>
  <conditionalFormatting sqref="Q97:T97 Q101:T101 Q105:T105 Q109:T109">
    <cfRule type="cellIs" dxfId="8" priority="29" operator="greaterThanOrEqual">
      <formula>0</formula>
    </cfRule>
  </conditionalFormatting>
  <conditionalFormatting sqref="U97:W97 U109:X109 U105:X105 U101:X101">
    <cfRule type="cellIs" dxfId="7" priority="28" operator="lessThanOrEqual">
      <formula>0</formula>
    </cfRule>
  </conditionalFormatting>
  <conditionalFormatting sqref="Q113:T113">
    <cfRule type="cellIs" dxfId="6" priority="27" operator="greaterThanOrEqual">
      <formula>0</formula>
    </cfRule>
  </conditionalFormatting>
  <conditionalFormatting sqref="U113:X113">
    <cfRule type="cellIs" dxfId="5" priority="26" operator="lessThanOrEqual">
      <formula>0</formula>
    </cfRule>
  </conditionalFormatting>
  <conditionalFormatting sqref="U117:X117">
    <cfRule type="cellIs" dxfId="4" priority="24" operator="lessThanOrEqual">
      <formula>0</formula>
    </cfRule>
  </conditionalFormatting>
  <conditionalFormatting sqref="Q117:T117">
    <cfRule type="cellIs" dxfId="3" priority="25" operator="greaterThanOrEqual">
      <formula>0</formula>
    </cfRule>
  </conditionalFormatting>
  <conditionalFormatting sqref="J159:O159">
    <cfRule type="containsText" dxfId="2" priority="23" operator="containsText" text="ENTER">
      <formula>NOT(ISERROR(SEARCH("ENTER",J159)))</formula>
    </cfRule>
  </conditionalFormatting>
  <conditionalFormatting sqref="A163:A165">
    <cfRule type="iconSet" priority="177">
      <iconSet iconSet="3Symbols">
        <cfvo type="percent" val="0"/>
        <cfvo type="percent" val="33"/>
        <cfvo type="percent" val="67"/>
      </iconSet>
    </cfRule>
  </conditionalFormatting>
  <conditionalFormatting sqref="A160:A162">
    <cfRule type="iconSet" priority="180">
      <iconSet iconSet="3Symbols">
        <cfvo type="percent" val="0"/>
        <cfvo type="percent" val="33"/>
        <cfvo type="percent" val="67"/>
      </iconSet>
    </cfRule>
  </conditionalFormatting>
  <conditionalFormatting sqref="Q160:T165">
    <cfRule type="cellIs" dxfId="1" priority="2" operator="greaterThanOrEqual">
      <formula>0</formula>
    </cfRule>
  </conditionalFormatting>
  <conditionalFormatting sqref="U160:X165">
    <cfRule type="cellIs" dxfId="0" priority="1" operator="lessThanOrEqual">
      <formula>0</formula>
    </cfRule>
  </conditionalFormatting>
  <conditionalFormatting sqref="A95">
    <cfRule type="iconSet" priority="185">
      <iconSet iconSet="3Symbols">
        <cfvo type="percent" val="0"/>
        <cfvo type="percent" val="33"/>
        <cfvo type="percent" val="67"/>
      </iconSet>
    </cfRule>
  </conditionalFormatting>
  <pageMargins left="0.5" right="0.5" top="0.75" bottom="0.75" header="0.3" footer="0.3"/>
  <pageSetup scale="95" fitToWidth="0" fitToHeight="0" orientation="landscape" r:id="rId1"/>
  <headerFooter>
    <oddHeader>&amp;C&amp;"Arial,Bold"&amp;12Fertilizer Calculator (ver. 2.0) - by Craig Saxe and Justin Eckelberg, UW-Extension</oddHeader>
    <oddFooter>&amp;CDownload at:  http://fyi.uwex.edu/cwas/  &amp;R&amp;P</oddFooter>
  </headerFooter>
  <ignoredErrors>
    <ignoredError sqref="B77:B83"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List Box 5">
              <controlPr defaultSize="0" autoLine="0" autoPict="0">
                <anchor moveWithCells="1">
                  <from>
                    <xdr:col>9</xdr:col>
                    <xdr:colOff>0</xdr:colOff>
                    <xdr:row>11</xdr:row>
                    <xdr:rowOff>47625</xdr:rowOff>
                  </from>
                  <to>
                    <xdr:col>15</xdr:col>
                    <xdr:colOff>1362075</xdr:colOff>
                    <xdr:row>13</xdr:row>
                    <xdr:rowOff>0</xdr:rowOff>
                  </to>
                </anchor>
              </controlPr>
            </control>
          </mc:Choice>
        </mc:AlternateContent>
        <mc:AlternateContent xmlns:mc="http://schemas.openxmlformats.org/markup-compatibility/2006">
          <mc:Choice Requires="x14">
            <control shapeId="1031" r:id="rId5" name="List Box 7">
              <controlPr defaultSize="0" autoLine="0" autoPict="0">
                <anchor moveWithCells="1">
                  <from>
                    <xdr:col>15</xdr:col>
                    <xdr:colOff>28575</xdr:colOff>
                    <xdr:row>29</xdr:row>
                    <xdr:rowOff>57150</xdr:rowOff>
                  </from>
                  <to>
                    <xdr:col>15</xdr:col>
                    <xdr:colOff>1304925</xdr:colOff>
                    <xdr:row>31</xdr:row>
                    <xdr:rowOff>123825</xdr:rowOff>
                  </to>
                </anchor>
              </controlPr>
            </control>
          </mc:Choice>
        </mc:AlternateContent>
        <mc:AlternateContent xmlns:mc="http://schemas.openxmlformats.org/markup-compatibility/2006">
          <mc:Choice Requires="x14">
            <control shapeId="1032" r:id="rId6" name="List Box 8">
              <controlPr defaultSize="0" autoLine="0" autoPict="0">
                <anchor moveWithCells="1">
                  <from>
                    <xdr:col>15</xdr:col>
                    <xdr:colOff>28575</xdr:colOff>
                    <xdr:row>18</xdr:row>
                    <xdr:rowOff>66675</xdr:rowOff>
                  </from>
                  <to>
                    <xdr:col>15</xdr:col>
                    <xdr:colOff>1323975</xdr:colOff>
                    <xdr:row>25</xdr:row>
                    <xdr:rowOff>19050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19</xdr:col>
                    <xdr:colOff>9525</xdr:colOff>
                    <xdr:row>118</xdr:row>
                    <xdr:rowOff>104775</xdr:rowOff>
                  </from>
                  <to>
                    <xdr:col>22</xdr:col>
                    <xdr:colOff>0</xdr:colOff>
                    <xdr:row>119</xdr:row>
                    <xdr:rowOff>95250</xdr:rowOff>
                  </to>
                </anchor>
              </controlPr>
            </control>
          </mc:Choice>
        </mc:AlternateContent>
        <mc:AlternateContent xmlns:mc="http://schemas.openxmlformats.org/markup-compatibility/2006">
          <mc:Choice Requires="x14">
            <control shapeId="1035" r:id="rId8" name="Drop Down 11">
              <controlPr defaultSize="0" autoLine="0" autoPict="0">
                <anchor moveWithCells="1">
                  <from>
                    <xdr:col>19</xdr:col>
                    <xdr:colOff>9525</xdr:colOff>
                    <xdr:row>125</xdr:row>
                    <xdr:rowOff>104775</xdr:rowOff>
                  </from>
                  <to>
                    <xdr:col>22</xdr:col>
                    <xdr:colOff>0</xdr:colOff>
                    <xdr:row>126</xdr:row>
                    <xdr:rowOff>123825</xdr:rowOff>
                  </to>
                </anchor>
              </controlPr>
            </control>
          </mc:Choice>
        </mc:AlternateContent>
        <mc:AlternateContent xmlns:mc="http://schemas.openxmlformats.org/markup-compatibility/2006">
          <mc:Choice Requires="x14">
            <control shapeId="1036" r:id="rId9" name="Drop Down 12">
              <controlPr defaultSize="0" autoLine="0" autoPict="0">
                <anchor moveWithCells="1">
                  <from>
                    <xdr:col>19</xdr:col>
                    <xdr:colOff>19050</xdr:colOff>
                    <xdr:row>132</xdr:row>
                    <xdr:rowOff>104775</xdr:rowOff>
                  </from>
                  <to>
                    <xdr:col>22</xdr:col>
                    <xdr:colOff>9525</xdr:colOff>
                    <xdr:row>133</xdr:row>
                    <xdr:rowOff>123825</xdr:rowOff>
                  </to>
                </anchor>
              </controlPr>
            </control>
          </mc:Choice>
        </mc:AlternateContent>
        <mc:AlternateContent xmlns:mc="http://schemas.openxmlformats.org/markup-compatibility/2006">
          <mc:Choice Requires="x14">
            <control shapeId="1042" r:id="rId10" name="Drop Down 18">
              <controlPr defaultSize="0" autoLine="0" autoPict="0">
                <anchor moveWithCells="1">
                  <from>
                    <xdr:col>19</xdr:col>
                    <xdr:colOff>19050</xdr:colOff>
                    <xdr:row>139</xdr:row>
                    <xdr:rowOff>104775</xdr:rowOff>
                  </from>
                  <to>
                    <xdr:col>22</xdr:col>
                    <xdr:colOff>9525</xdr:colOff>
                    <xdr:row>140</xdr:row>
                    <xdr:rowOff>123825</xdr:rowOff>
                  </to>
                </anchor>
              </controlPr>
            </control>
          </mc:Choice>
        </mc:AlternateContent>
        <mc:AlternateContent xmlns:mc="http://schemas.openxmlformats.org/markup-compatibility/2006">
          <mc:Choice Requires="x14">
            <control shapeId="1043" r:id="rId11" name="Drop Down 19">
              <controlPr defaultSize="0" autoLine="0" autoPict="0">
                <anchor moveWithCells="1">
                  <from>
                    <xdr:col>19</xdr:col>
                    <xdr:colOff>9525</xdr:colOff>
                    <xdr:row>120</xdr:row>
                    <xdr:rowOff>28575</xdr:rowOff>
                  </from>
                  <to>
                    <xdr:col>22</xdr:col>
                    <xdr:colOff>0</xdr:colOff>
                    <xdr:row>121</xdr:row>
                    <xdr:rowOff>152400</xdr:rowOff>
                  </to>
                </anchor>
              </controlPr>
            </control>
          </mc:Choice>
        </mc:AlternateContent>
        <mc:AlternateContent xmlns:mc="http://schemas.openxmlformats.org/markup-compatibility/2006">
          <mc:Choice Requires="x14">
            <control shapeId="1044" r:id="rId12" name="Drop Down 20">
              <controlPr defaultSize="0" autoLine="0" autoPict="0">
                <anchor moveWithCells="1">
                  <from>
                    <xdr:col>19</xdr:col>
                    <xdr:colOff>9525</xdr:colOff>
                    <xdr:row>127</xdr:row>
                    <xdr:rowOff>47625</xdr:rowOff>
                  </from>
                  <to>
                    <xdr:col>22</xdr:col>
                    <xdr:colOff>0</xdr:colOff>
                    <xdr:row>128</xdr:row>
                    <xdr:rowOff>171450</xdr:rowOff>
                  </to>
                </anchor>
              </controlPr>
            </control>
          </mc:Choice>
        </mc:AlternateContent>
        <mc:AlternateContent xmlns:mc="http://schemas.openxmlformats.org/markup-compatibility/2006">
          <mc:Choice Requires="x14">
            <control shapeId="1045" r:id="rId13" name="Drop Down 21">
              <controlPr defaultSize="0" autoLine="0" autoPict="0">
                <anchor moveWithCells="1">
                  <from>
                    <xdr:col>19</xdr:col>
                    <xdr:colOff>9525</xdr:colOff>
                    <xdr:row>134</xdr:row>
                    <xdr:rowOff>47625</xdr:rowOff>
                  </from>
                  <to>
                    <xdr:col>22</xdr:col>
                    <xdr:colOff>0</xdr:colOff>
                    <xdr:row>135</xdr:row>
                    <xdr:rowOff>171450</xdr:rowOff>
                  </to>
                </anchor>
              </controlPr>
            </control>
          </mc:Choice>
        </mc:AlternateContent>
        <mc:AlternateContent xmlns:mc="http://schemas.openxmlformats.org/markup-compatibility/2006">
          <mc:Choice Requires="x14">
            <control shapeId="1046" r:id="rId14" name="Drop Down 22">
              <controlPr defaultSize="0" autoLine="0" autoPict="0">
                <anchor moveWithCells="1">
                  <from>
                    <xdr:col>19</xdr:col>
                    <xdr:colOff>9525</xdr:colOff>
                    <xdr:row>141</xdr:row>
                    <xdr:rowOff>38100</xdr:rowOff>
                  </from>
                  <to>
                    <xdr:col>22</xdr:col>
                    <xdr:colOff>0</xdr:colOff>
                    <xdr:row>142</xdr:row>
                    <xdr:rowOff>161925</xdr:rowOff>
                  </to>
                </anchor>
              </controlPr>
            </control>
          </mc:Choice>
        </mc:AlternateContent>
        <mc:AlternateContent xmlns:mc="http://schemas.openxmlformats.org/markup-compatibility/2006">
          <mc:Choice Requires="x14">
            <control shapeId="1047" r:id="rId15" name="Scroll Bar 23">
              <controlPr defaultSize="0" autoPict="0">
                <anchor moveWithCells="1">
                  <from>
                    <xdr:col>20</xdr:col>
                    <xdr:colOff>409575</xdr:colOff>
                    <xdr:row>123</xdr:row>
                    <xdr:rowOff>0</xdr:rowOff>
                  </from>
                  <to>
                    <xdr:col>22</xdr:col>
                    <xdr:colOff>390525</xdr:colOff>
                    <xdr:row>124</xdr:row>
                    <xdr:rowOff>0</xdr:rowOff>
                  </to>
                </anchor>
              </controlPr>
            </control>
          </mc:Choice>
        </mc:AlternateContent>
        <mc:AlternateContent xmlns:mc="http://schemas.openxmlformats.org/markup-compatibility/2006">
          <mc:Choice Requires="x14">
            <control shapeId="1048" r:id="rId16" name="Scroll Bar 24">
              <controlPr defaultSize="0" autoPict="0">
                <anchor moveWithCells="1">
                  <from>
                    <xdr:col>20</xdr:col>
                    <xdr:colOff>409575</xdr:colOff>
                    <xdr:row>130</xdr:row>
                    <xdr:rowOff>0</xdr:rowOff>
                  </from>
                  <to>
                    <xdr:col>22</xdr:col>
                    <xdr:colOff>390525</xdr:colOff>
                    <xdr:row>131</xdr:row>
                    <xdr:rowOff>0</xdr:rowOff>
                  </to>
                </anchor>
              </controlPr>
            </control>
          </mc:Choice>
        </mc:AlternateContent>
        <mc:AlternateContent xmlns:mc="http://schemas.openxmlformats.org/markup-compatibility/2006">
          <mc:Choice Requires="x14">
            <control shapeId="1049" r:id="rId17" name="Scroll Bar 25">
              <controlPr defaultSize="0" autoPict="0">
                <anchor moveWithCells="1">
                  <from>
                    <xdr:col>20</xdr:col>
                    <xdr:colOff>409575</xdr:colOff>
                    <xdr:row>137</xdr:row>
                    <xdr:rowOff>0</xdr:rowOff>
                  </from>
                  <to>
                    <xdr:col>22</xdr:col>
                    <xdr:colOff>390525</xdr:colOff>
                    <xdr:row>138</xdr:row>
                    <xdr:rowOff>0</xdr:rowOff>
                  </to>
                </anchor>
              </controlPr>
            </control>
          </mc:Choice>
        </mc:AlternateContent>
        <mc:AlternateContent xmlns:mc="http://schemas.openxmlformats.org/markup-compatibility/2006">
          <mc:Choice Requires="x14">
            <control shapeId="1050" r:id="rId18" name="Scroll Bar 26">
              <controlPr defaultSize="0" autoPict="0">
                <anchor moveWithCells="1">
                  <from>
                    <xdr:col>20</xdr:col>
                    <xdr:colOff>409575</xdr:colOff>
                    <xdr:row>144</xdr:row>
                    <xdr:rowOff>9525</xdr:rowOff>
                  </from>
                  <to>
                    <xdr:col>22</xdr:col>
                    <xdr:colOff>390525</xdr:colOff>
                    <xdr:row>145</xdr:row>
                    <xdr:rowOff>9525</xdr:rowOff>
                  </to>
                </anchor>
              </controlPr>
            </control>
          </mc:Choice>
        </mc:AlternateContent>
        <mc:AlternateContent xmlns:mc="http://schemas.openxmlformats.org/markup-compatibility/2006">
          <mc:Choice Requires="x14">
            <control shapeId="1052" r:id="rId19" name="Drop Down 28">
              <controlPr defaultSize="0" autoLine="0" autoPict="0">
                <anchor moveWithCells="1">
                  <from>
                    <xdr:col>19</xdr:col>
                    <xdr:colOff>19050</xdr:colOff>
                    <xdr:row>146</xdr:row>
                    <xdr:rowOff>123825</xdr:rowOff>
                  </from>
                  <to>
                    <xdr:col>22</xdr:col>
                    <xdr:colOff>9525</xdr:colOff>
                    <xdr:row>147</xdr:row>
                    <xdr:rowOff>142875</xdr:rowOff>
                  </to>
                </anchor>
              </controlPr>
            </control>
          </mc:Choice>
        </mc:AlternateContent>
        <mc:AlternateContent xmlns:mc="http://schemas.openxmlformats.org/markup-compatibility/2006">
          <mc:Choice Requires="x14">
            <control shapeId="1054" r:id="rId20" name="Drop Down 30">
              <controlPr defaultSize="0" autoLine="0" autoPict="0">
                <anchor moveWithCells="1">
                  <from>
                    <xdr:col>19</xdr:col>
                    <xdr:colOff>9525</xdr:colOff>
                    <xdr:row>148</xdr:row>
                    <xdr:rowOff>38100</xdr:rowOff>
                  </from>
                  <to>
                    <xdr:col>22</xdr:col>
                    <xdr:colOff>0</xdr:colOff>
                    <xdr:row>149</xdr:row>
                    <xdr:rowOff>161925</xdr:rowOff>
                  </to>
                </anchor>
              </controlPr>
            </control>
          </mc:Choice>
        </mc:AlternateContent>
        <mc:AlternateContent xmlns:mc="http://schemas.openxmlformats.org/markup-compatibility/2006">
          <mc:Choice Requires="x14">
            <control shapeId="1055" r:id="rId21" name="Scroll Bar 31">
              <controlPr defaultSize="0" autoPict="0">
                <anchor moveWithCells="1">
                  <from>
                    <xdr:col>20</xdr:col>
                    <xdr:colOff>409575</xdr:colOff>
                    <xdr:row>151</xdr:row>
                    <xdr:rowOff>9525</xdr:rowOff>
                  </from>
                  <to>
                    <xdr:col>22</xdr:col>
                    <xdr:colOff>390525</xdr:colOff>
                    <xdr:row>152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2"/>
  <sheetViews>
    <sheetView workbookViewId="0"/>
  </sheetViews>
  <sheetFormatPr defaultRowHeight="15" x14ac:dyDescent="0.2"/>
  <cols>
    <col min="1" max="1" width="98.85546875" style="4" customWidth="1"/>
    <col min="2" max="2" width="9.140625" customWidth="1"/>
    <col min="3" max="3" width="9.28515625" customWidth="1"/>
  </cols>
  <sheetData>
    <row r="1" spans="1:1" x14ac:dyDescent="0.25">
      <c r="A1" s="5" t="s">
        <v>24</v>
      </c>
    </row>
    <row r="2" spans="1:1" x14ac:dyDescent="0.25">
      <c r="A2" s="5"/>
    </row>
    <row r="3" spans="1:1" ht="34.5" customHeight="1" x14ac:dyDescent="0.2">
      <c r="A3" s="190" t="s">
        <v>74</v>
      </c>
    </row>
    <row r="4" spans="1:1" ht="88.5" customHeight="1" x14ac:dyDescent="0.2">
      <c r="A4" s="190" t="s">
        <v>75</v>
      </c>
    </row>
    <row r="5" spans="1:1" ht="119.25" customHeight="1" x14ac:dyDescent="0.2">
      <c r="A5" s="6" t="s">
        <v>76</v>
      </c>
    </row>
    <row r="6" spans="1:1" ht="72.75" customHeight="1" x14ac:dyDescent="0.2">
      <c r="A6" s="6" t="s">
        <v>77</v>
      </c>
    </row>
    <row r="7" spans="1:1" ht="49.5" customHeight="1" x14ac:dyDescent="0.2">
      <c r="A7" s="6" t="s">
        <v>78</v>
      </c>
    </row>
    <row r="8" spans="1:1" ht="51.75" customHeight="1" x14ac:dyDescent="0.2">
      <c r="A8" s="6" t="s">
        <v>79</v>
      </c>
    </row>
    <row r="9" spans="1:1" ht="63" customHeight="1" x14ac:dyDescent="0.2">
      <c r="A9" s="6" t="s">
        <v>80</v>
      </c>
    </row>
    <row r="10" spans="1:1" ht="36.75" customHeight="1" x14ac:dyDescent="0.2">
      <c r="A10" s="6" t="s">
        <v>81</v>
      </c>
    </row>
    <row r="11" spans="1:1" ht="44.25" customHeight="1" x14ac:dyDescent="0.2">
      <c r="A11" s="6" t="s">
        <v>82</v>
      </c>
    </row>
    <row r="12" spans="1:1" ht="36" customHeight="1" x14ac:dyDescent="0.2">
      <c r="A12" s="6" t="s">
        <v>83</v>
      </c>
    </row>
  </sheetData>
  <sheetProtection password="CC92" sheet="1" objects="1" scenarios="1"/>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4"/>
  <sheetViews>
    <sheetView topLeftCell="A8" zoomScaleNormal="100" workbookViewId="0">
      <selection activeCell="A8" sqref="A8"/>
    </sheetView>
  </sheetViews>
  <sheetFormatPr defaultRowHeight="12.75" x14ac:dyDescent="0.2"/>
  <cols>
    <col min="1" max="1" width="11" customWidth="1"/>
    <col min="2" max="2" width="11.140625" customWidth="1"/>
    <col min="3" max="3" width="1.5703125" customWidth="1"/>
    <col min="4" max="4" width="23.7109375" customWidth="1"/>
    <col min="5" max="5" width="6.42578125" customWidth="1"/>
    <col min="6" max="6" width="1.42578125" customWidth="1"/>
    <col min="7" max="7" width="6.42578125" customWidth="1"/>
    <col min="8" max="8" width="1.42578125" customWidth="1"/>
    <col min="9" max="9" width="6.42578125" customWidth="1"/>
    <col min="10" max="10" width="1.42578125" customWidth="1"/>
    <col min="11" max="12" width="6.42578125" customWidth="1"/>
  </cols>
  <sheetData>
    <row r="2" spans="1:18" x14ac:dyDescent="0.2">
      <c r="A2" t="s">
        <v>175</v>
      </c>
      <c r="B2" t="s">
        <v>173</v>
      </c>
    </row>
    <row r="3" spans="1:18" x14ac:dyDescent="0.2">
      <c r="A3" t="s">
        <v>174</v>
      </c>
      <c r="B3" t="s">
        <v>172</v>
      </c>
    </row>
    <row r="5" spans="1:18" ht="14.25" customHeight="1" x14ac:dyDescent="0.2">
      <c r="C5" s="49"/>
      <c r="D5" s="367" t="s">
        <v>169</v>
      </c>
      <c r="E5" s="370" t="s">
        <v>13</v>
      </c>
      <c r="F5" s="370"/>
      <c r="G5" s="370"/>
      <c r="H5" s="370"/>
      <c r="I5" s="370"/>
      <c r="J5" s="370"/>
      <c r="K5" s="370"/>
      <c r="L5" s="303"/>
      <c r="M5" s="23"/>
      <c r="N5" s="23"/>
      <c r="O5" s="23"/>
      <c r="P5" s="23"/>
      <c r="Q5" s="23"/>
      <c r="R5" s="23"/>
    </row>
    <row r="6" spans="1:18" ht="14.25" customHeight="1" x14ac:dyDescent="0.2">
      <c r="C6" s="49"/>
      <c r="D6" s="368"/>
      <c r="E6" s="370"/>
      <c r="F6" s="370"/>
      <c r="G6" s="370"/>
      <c r="H6" s="370"/>
      <c r="I6" s="370"/>
      <c r="J6" s="370"/>
      <c r="K6" s="370"/>
      <c r="L6" s="303"/>
      <c r="M6" s="23"/>
      <c r="N6" s="23"/>
      <c r="O6" s="23"/>
      <c r="P6" s="23"/>
      <c r="Q6" s="23"/>
      <c r="R6" s="23"/>
    </row>
    <row r="7" spans="1:18" ht="14.25" customHeight="1" x14ac:dyDescent="0.2">
      <c r="C7" s="49"/>
      <c r="D7" s="368"/>
      <c r="E7" s="370"/>
      <c r="F7" s="370"/>
      <c r="G7" s="370"/>
      <c r="H7" s="370"/>
      <c r="I7" s="370"/>
      <c r="J7" s="370"/>
      <c r="K7" s="370"/>
      <c r="L7" s="303"/>
      <c r="M7" s="23"/>
      <c r="N7" s="23"/>
      <c r="O7" s="23"/>
      <c r="P7" s="23"/>
      <c r="Q7" s="23"/>
      <c r="R7" s="23"/>
    </row>
    <row r="8" spans="1:18" ht="14.25" customHeight="1" x14ac:dyDescent="0.2">
      <c r="C8" s="54"/>
      <c r="D8" s="369"/>
      <c r="E8" s="55" t="s">
        <v>0</v>
      </c>
      <c r="F8" s="56" t="s">
        <v>7</v>
      </c>
      <c r="G8" s="55" t="s">
        <v>18</v>
      </c>
      <c r="H8" s="56" t="s">
        <v>7</v>
      </c>
      <c r="I8" s="55" t="s">
        <v>17</v>
      </c>
      <c r="J8" s="56" t="s">
        <v>7</v>
      </c>
      <c r="K8" s="55" t="s">
        <v>8</v>
      </c>
      <c r="L8" s="304"/>
      <c r="M8" s="63" t="s">
        <v>69</v>
      </c>
      <c r="N8" s="64"/>
      <c r="O8" s="64"/>
      <c r="P8" s="64"/>
      <c r="Q8" s="64"/>
      <c r="R8" s="23"/>
    </row>
    <row r="10" spans="1:18" ht="14.25" x14ac:dyDescent="0.2">
      <c r="A10">
        <v>1</v>
      </c>
      <c r="B10">
        <v>4</v>
      </c>
      <c r="C10" s="31"/>
      <c r="D10" s="340" t="s">
        <v>4</v>
      </c>
      <c r="E10" s="17">
        <v>46</v>
      </c>
      <c r="F10" s="66" t="s">
        <v>7</v>
      </c>
      <c r="G10" s="17">
        <v>0</v>
      </c>
      <c r="H10" s="66" t="s">
        <v>7</v>
      </c>
      <c r="I10" s="17">
        <v>0</v>
      </c>
      <c r="J10" s="66" t="s">
        <v>7</v>
      </c>
      <c r="K10" s="339">
        <v>0</v>
      </c>
      <c r="L10" s="305"/>
      <c r="M10" s="23">
        <v>1.3</v>
      </c>
      <c r="N10" s="23"/>
      <c r="O10" s="405" t="s">
        <v>176</v>
      </c>
      <c r="P10" s="405"/>
      <c r="Q10" s="405"/>
      <c r="R10" s="405"/>
    </row>
    <row r="11" spans="1:18" ht="14.25" x14ac:dyDescent="0.2">
      <c r="A11">
        <v>2</v>
      </c>
      <c r="B11">
        <v>6</v>
      </c>
      <c r="C11" s="31"/>
      <c r="D11" s="14" t="s">
        <v>5</v>
      </c>
      <c r="E11" s="9">
        <v>21</v>
      </c>
      <c r="F11" s="71" t="s">
        <v>7</v>
      </c>
      <c r="G11" s="9">
        <v>0</v>
      </c>
      <c r="H11" s="71" t="s">
        <v>7</v>
      </c>
      <c r="I11" s="9">
        <v>0</v>
      </c>
      <c r="J11" s="71" t="s">
        <v>7</v>
      </c>
      <c r="K11" s="20">
        <v>24</v>
      </c>
      <c r="L11" s="9"/>
      <c r="M11" s="23">
        <v>1</v>
      </c>
      <c r="N11" s="23"/>
      <c r="O11" s="405"/>
      <c r="P11" s="405"/>
      <c r="Q11" s="405"/>
      <c r="R11" s="405"/>
    </row>
    <row r="12" spans="1:18" ht="14.25" x14ac:dyDescent="0.2">
      <c r="A12">
        <v>3</v>
      </c>
      <c r="D12" s="16" t="s">
        <v>155</v>
      </c>
      <c r="E12" s="9">
        <v>11</v>
      </c>
      <c r="F12" s="71" t="s">
        <v>7</v>
      </c>
      <c r="G12" s="9">
        <v>52</v>
      </c>
      <c r="H12" s="71" t="s">
        <v>7</v>
      </c>
      <c r="I12" s="9">
        <v>0</v>
      </c>
      <c r="J12" s="71" t="s">
        <v>7</v>
      </c>
      <c r="K12" s="20">
        <v>0</v>
      </c>
      <c r="M12">
        <v>0</v>
      </c>
      <c r="O12" s="405"/>
      <c r="P12" s="405"/>
      <c r="Q12" s="405"/>
      <c r="R12" s="405"/>
    </row>
    <row r="13" spans="1:18" ht="14.25" customHeight="1" x14ac:dyDescent="0.2">
      <c r="A13">
        <v>4</v>
      </c>
      <c r="D13" s="16" t="s">
        <v>156</v>
      </c>
      <c r="E13" s="9">
        <v>18</v>
      </c>
      <c r="F13" s="71" t="s">
        <v>7</v>
      </c>
      <c r="G13" s="9">
        <v>46</v>
      </c>
      <c r="H13" s="71" t="s">
        <v>7</v>
      </c>
      <c r="I13" s="9">
        <v>0</v>
      </c>
      <c r="J13" s="71" t="s">
        <v>7</v>
      </c>
      <c r="K13" s="20">
        <v>0</v>
      </c>
      <c r="M13">
        <v>0</v>
      </c>
      <c r="O13" s="405"/>
      <c r="P13" s="405"/>
      <c r="Q13" s="405"/>
      <c r="R13" s="405"/>
    </row>
    <row r="14" spans="1:18" ht="14.25" customHeight="1" x14ac:dyDescent="0.2">
      <c r="A14">
        <v>5</v>
      </c>
      <c r="D14" s="16" t="s">
        <v>157</v>
      </c>
      <c r="E14" s="9">
        <v>0</v>
      </c>
      <c r="F14" s="71" t="s">
        <v>7</v>
      </c>
      <c r="G14" s="9">
        <v>46</v>
      </c>
      <c r="H14" s="71" t="s">
        <v>7</v>
      </c>
      <c r="I14" s="9">
        <v>0</v>
      </c>
      <c r="J14" s="71" t="s">
        <v>7</v>
      </c>
      <c r="K14" s="20">
        <v>0</v>
      </c>
      <c r="M14">
        <v>1</v>
      </c>
      <c r="O14" s="405"/>
      <c r="P14" s="405"/>
      <c r="Q14" s="405"/>
      <c r="R14" s="405"/>
    </row>
    <row r="15" spans="1:18" ht="14.25" customHeight="1" x14ac:dyDescent="0.2">
      <c r="A15">
        <v>6</v>
      </c>
      <c r="B15">
        <v>7</v>
      </c>
      <c r="C15" s="31"/>
      <c r="D15" s="14" t="s">
        <v>6</v>
      </c>
      <c r="E15" s="9">
        <v>0</v>
      </c>
      <c r="F15" s="71" t="s">
        <v>7</v>
      </c>
      <c r="G15" s="9">
        <v>0</v>
      </c>
      <c r="H15" s="71" t="s">
        <v>7</v>
      </c>
      <c r="I15" s="9">
        <v>50</v>
      </c>
      <c r="J15" s="71" t="s">
        <v>7</v>
      </c>
      <c r="K15" s="20">
        <v>18</v>
      </c>
      <c r="L15" s="9"/>
      <c r="M15" s="23">
        <v>0.75</v>
      </c>
      <c r="N15" s="23"/>
      <c r="O15" s="405"/>
      <c r="P15" s="405"/>
      <c r="Q15" s="405"/>
      <c r="R15" s="405"/>
    </row>
    <row r="16" spans="1:18" ht="14.25" customHeight="1" x14ac:dyDescent="0.2">
      <c r="A16">
        <v>7</v>
      </c>
      <c r="B16">
        <v>8</v>
      </c>
      <c r="C16" s="31"/>
      <c r="D16" s="16" t="s">
        <v>11</v>
      </c>
      <c r="E16" s="9">
        <v>0</v>
      </c>
      <c r="F16" s="71" t="s">
        <v>7</v>
      </c>
      <c r="G16" s="9">
        <v>0</v>
      </c>
      <c r="H16" s="71" t="s">
        <v>7</v>
      </c>
      <c r="I16" s="9">
        <v>0</v>
      </c>
      <c r="J16" s="71" t="s">
        <v>7</v>
      </c>
      <c r="K16" s="20">
        <v>14</v>
      </c>
      <c r="L16" s="9"/>
      <c r="M16" s="23">
        <v>0</v>
      </c>
      <c r="N16" s="23"/>
      <c r="O16" s="405"/>
      <c r="P16" s="405"/>
      <c r="Q16" s="405"/>
      <c r="R16" s="405"/>
    </row>
    <row r="17" spans="1:18" ht="15.75" customHeight="1" x14ac:dyDescent="0.2">
      <c r="A17">
        <v>8</v>
      </c>
      <c r="B17">
        <v>3</v>
      </c>
      <c r="C17" s="27"/>
      <c r="D17" s="14" t="s">
        <v>1</v>
      </c>
      <c r="E17" s="19">
        <v>0</v>
      </c>
      <c r="F17" s="71" t="s">
        <v>7</v>
      </c>
      <c r="G17" s="9">
        <v>0</v>
      </c>
      <c r="H17" s="71" t="s">
        <v>7</v>
      </c>
      <c r="I17" s="9">
        <v>60</v>
      </c>
      <c r="J17" s="71" t="s">
        <v>7</v>
      </c>
      <c r="K17" s="20">
        <v>0</v>
      </c>
      <c r="L17" s="305"/>
      <c r="M17" s="23">
        <v>1</v>
      </c>
      <c r="N17" s="23"/>
      <c r="O17" s="314"/>
      <c r="P17" s="314"/>
      <c r="Q17" s="314"/>
      <c r="R17" s="314"/>
    </row>
    <row r="18" spans="1:18" ht="12.75" customHeight="1" x14ac:dyDescent="0.2">
      <c r="A18">
        <v>9</v>
      </c>
      <c r="B18">
        <v>1</v>
      </c>
      <c r="C18" s="65"/>
      <c r="D18" s="341" t="s">
        <v>2</v>
      </c>
      <c r="E18" s="9">
        <v>10</v>
      </c>
      <c r="F18" s="71" t="s">
        <v>7</v>
      </c>
      <c r="G18" s="9">
        <v>10</v>
      </c>
      <c r="H18" s="71" t="s">
        <v>7</v>
      </c>
      <c r="I18" s="9">
        <v>10</v>
      </c>
      <c r="J18" s="71" t="s">
        <v>7</v>
      </c>
      <c r="K18" s="20">
        <v>0</v>
      </c>
      <c r="L18" s="305"/>
      <c r="M18" s="23">
        <v>1</v>
      </c>
      <c r="N18" s="23"/>
      <c r="O18" s="314"/>
      <c r="P18" s="314"/>
      <c r="Q18" s="314"/>
      <c r="R18" s="314"/>
    </row>
    <row r="19" spans="1:18" ht="13.5" customHeight="1" x14ac:dyDescent="0.2">
      <c r="A19">
        <v>10</v>
      </c>
      <c r="B19">
        <v>2</v>
      </c>
      <c r="C19" s="27"/>
      <c r="D19" s="14" t="s">
        <v>3</v>
      </c>
      <c r="E19" s="9">
        <v>17</v>
      </c>
      <c r="F19" s="71" t="s">
        <v>7</v>
      </c>
      <c r="G19" s="9">
        <v>17</v>
      </c>
      <c r="H19" s="71" t="s">
        <v>7</v>
      </c>
      <c r="I19" s="9">
        <v>17</v>
      </c>
      <c r="J19" s="71" t="s">
        <v>7</v>
      </c>
      <c r="K19" s="20">
        <v>0</v>
      </c>
      <c r="L19" s="305"/>
      <c r="M19" s="23">
        <v>1</v>
      </c>
      <c r="N19" s="23"/>
      <c r="O19" s="314"/>
      <c r="P19" s="314"/>
      <c r="Q19" s="314"/>
      <c r="R19" s="314"/>
    </row>
    <row r="20" spans="1:18" ht="13.5" customHeight="1" x14ac:dyDescent="0.2">
      <c r="A20">
        <v>11</v>
      </c>
      <c r="D20" s="306" t="s">
        <v>166</v>
      </c>
      <c r="E20" s="9">
        <v>18</v>
      </c>
      <c r="F20" s="71" t="s">
        <v>7</v>
      </c>
      <c r="G20" s="9">
        <v>18</v>
      </c>
      <c r="H20" s="71" t="s">
        <v>7</v>
      </c>
      <c r="I20" s="9">
        <v>18</v>
      </c>
      <c r="J20" s="71" t="s">
        <v>7</v>
      </c>
      <c r="K20" s="20">
        <v>0</v>
      </c>
      <c r="M20">
        <v>0</v>
      </c>
      <c r="O20" s="314"/>
      <c r="P20" s="314"/>
      <c r="Q20" s="314"/>
      <c r="R20" s="314"/>
    </row>
    <row r="21" spans="1:18" ht="13.5" customHeight="1" x14ac:dyDescent="0.2">
      <c r="A21">
        <v>12</v>
      </c>
      <c r="D21" s="16" t="s">
        <v>158</v>
      </c>
      <c r="E21" s="9">
        <v>12</v>
      </c>
      <c r="F21" s="71" t="s">
        <v>7</v>
      </c>
      <c r="G21" s="9">
        <v>40</v>
      </c>
      <c r="H21" s="71" t="s">
        <v>7</v>
      </c>
      <c r="I21" s="9">
        <v>0</v>
      </c>
      <c r="J21" s="71" t="s">
        <v>7</v>
      </c>
      <c r="K21" s="20">
        <v>10</v>
      </c>
      <c r="M21">
        <v>0</v>
      </c>
      <c r="O21" s="314"/>
      <c r="P21" s="314"/>
      <c r="Q21" s="314"/>
      <c r="R21" s="314"/>
    </row>
    <row r="22" spans="1:18" ht="13.5" customHeight="1" x14ac:dyDescent="0.2">
      <c r="A22">
        <v>13</v>
      </c>
      <c r="D22" s="306" t="s">
        <v>165</v>
      </c>
      <c r="E22" s="9">
        <v>11</v>
      </c>
      <c r="F22" s="71" t="s">
        <v>7</v>
      </c>
      <c r="G22" s="9">
        <v>41</v>
      </c>
      <c r="H22" s="71" t="s">
        <v>7</v>
      </c>
      <c r="I22" s="9">
        <v>8</v>
      </c>
      <c r="J22" s="71" t="s">
        <v>7</v>
      </c>
      <c r="K22" s="20">
        <v>0</v>
      </c>
      <c r="M22">
        <v>0</v>
      </c>
      <c r="O22" s="314"/>
      <c r="P22" s="314"/>
      <c r="Q22" s="314"/>
      <c r="R22" s="314"/>
    </row>
    <row r="23" spans="1:18" ht="13.5" customHeight="1" x14ac:dyDescent="0.2">
      <c r="A23">
        <v>14</v>
      </c>
      <c r="D23" s="16" t="s">
        <v>159</v>
      </c>
      <c r="E23" s="9">
        <v>10</v>
      </c>
      <c r="F23" s="71" t="s">
        <v>7</v>
      </c>
      <c r="G23" s="9">
        <v>34</v>
      </c>
      <c r="H23" s="71" t="s">
        <v>7</v>
      </c>
      <c r="I23" s="9">
        <v>0</v>
      </c>
      <c r="J23" s="71" t="s">
        <v>7</v>
      </c>
      <c r="K23" s="20">
        <v>0</v>
      </c>
      <c r="M23">
        <v>0</v>
      </c>
      <c r="O23" s="314"/>
      <c r="P23" s="314"/>
      <c r="Q23" s="314"/>
      <c r="R23" s="314"/>
    </row>
    <row r="24" spans="1:18" ht="13.5" customHeight="1" x14ac:dyDescent="0.2">
      <c r="A24">
        <v>15</v>
      </c>
      <c r="C24" s="31"/>
      <c r="D24" s="307" t="s">
        <v>170</v>
      </c>
      <c r="E24" s="9">
        <v>10</v>
      </c>
      <c r="F24" s="71" t="s">
        <v>7</v>
      </c>
      <c r="G24" s="9">
        <v>12</v>
      </c>
      <c r="H24" s="71" t="s">
        <v>7</v>
      </c>
      <c r="I24" s="9">
        <v>30</v>
      </c>
      <c r="J24" s="71" t="s">
        <v>7</v>
      </c>
      <c r="K24" s="20">
        <v>0</v>
      </c>
      <c r="L24" s="305"/>
      <c r="M24" s="23">
        <v>1</v>
      </c>
      <c r="N24" s="23"/>
      <c r="O24" s="314"/>
      <c r="P24" s="314"/>
      <c r="Q24" s="314"/>
      <c r="R24" s="314"/>
    </row>
    <row r="25" spans="1:18" ht="13.5" customHeight="1" x14ac:dyDescent="0.2">
      <c r="A25">
        <v>16</v>
      </c>
      <c r="C25" s="31"/>
      <c r="D25" s="307" t="s">
        <v>160</v>
      </c>
      <c r="E25" s="9">
        <v>9</v>
      </c>
      <c r="F25" s="71" t="s">
        <v>7</v>
      </c>
      <c r="G25" s="9">
        <v>23</v>
      </c>
      <c r="H25" s="71" t="s">
        <v>7</v>
      </c>
      <c r="I25" s="9">
        <v>30</v>
      </c>
      <c r="J25" s="71" t="s">
        <v>7</v>
      </c>
      <c r="K25" s="20">
        <v>0</v>
      </c>
      <c r="L25" s="305"/>
      <c r="M25" s="23">
        <v>1</v>
      </c>
      <c r="N25" s="23"/>
      <c r="O25" s="314"/>
      <c r="P25" s="314"/>
      <c r="Q25" s="314"/>
      <c r="R25" s="314"/>
    </row>
    <row r="26" spans="1:18" ht="13.5" customHeight="1" x14ac:dyDescent="0.2">
      <c r="A26">
        <v>17</v>
      </c>
      <c r="D26" s="306" t="s">
        <v>162</v>
      </c>
      <c r="E26" s="9">
        <v>9</v>
      </c>
      <c r="F26" s="71" t="s">
        <v>7</v>
      </c>
      <c r="G26" s="9">
        <v>18</v>
      </c>
      <c r="H26" s="71" t="s">
        <v>7</v>
      </c>
      <c r="I26" s="9">
        <v>9</v>
      </c>
      <c r="J26" s="71" t="s">
        <v>7</v>
      </c>
      <c r="K26" s="20">
        <v>0</v>
      </c>
      <c r="M26">
        <v>0</v>
      </c>
      <c r="O26" s="314"/>
      <c r="P26" s="314"/>
      <c r="Q26" s="314"/>
      <c r="R26" s="314"/>
    </row>
    <row r="27" spans="1:18" ht="13.5" customHeight="1" x14ac:dyDescent="0.2">
      <c r="A27">
        <v>18</v>
      </c>
      <c r="D27" s="306" t="s">
        <v>164</v>
      </c>
      <c r="E27" s="9">
        <v>9</v>
      </c>
      <c r="F27" s="71" t="s">
        <v>7</v>
      </c>
      <c r="G27" s="9">
        <v>15</v>
      </c>
      <c r="H27" s="71" t="s">
        <v>7</v>
      </c>
      <c r="I27" s="9">
        <v>30</v>
      </c>
      <c r="J27" s="71" t="s">
        <v>7</v>
      </c>
      <c r="K27" s="20">
        <v>0</v>
      </c>
      <c r="M27">
        <v>0</v>
      </c>
      <c r="O27" s="314"/>
      <c r="P27" s="314"/>
      <c r="Q27" s="314"/>
      <c r="R27" s="314"/>
    </row>
    <row r="28" spans="1:18" ht="13.5" customHeight="1" x14ac:dyDescent="0.2">
      <c r="A28">
        <v>19</v>
      </c>
      <c r="D28" s="306" t="s">
        <v>161</v>
      </c>
      <c r="E28" s="9">
        <v>6</v>
      </c>
      <c r="F28" s="71" t="s">
        <v>7</v>
      </c>
      <c r="G28" s="9">
        <v>24</v>
      </c>
      <c r="H28" s="71" t="s">
        <v>7</v>
      </c>
      <c r="I28" s="9">
        <v>6</v>
      </c>
      <c r="J28" s="71" t="s">
        <v>7</v>
      </c>
      <c r="K28" s="20">
        <v>0</v>
      </c>
      <c r="M28">
        <v>0</v>
      </c>
      <c r="O28" s="314"/>
      <c r="P28" s="314"/>
      <c r="Q28" s="314"/>
      <c r="R28" s="314"/>
    </row>
    <row r="29" spans="1:18" ht="13.5" customHeight="1" x14ac:dyDescent="0.2">
      <c r="A29">
        <v>20</v>
      </c>
      <c r="D29" s="306" t="s">
        <v>167</v>
      </c>
      <c r="E29" s="9">
        <v>4</v>
      </c>
      <c r="F29" s="71" t="s">
        <v>7</v>
      </c>
      <c r="G29" s="9">
        <v>41</v>
      </c>
      <c r="H29" s="71" t="s">
        <v>7</v>
      </c>
      <c r="I29" s="9">
        <v>27</v>
      </c>
      <c r="J29" s="71" t="s">
        <v>7</v>
      </c>
      <c r="K29" s="20">
        <v>0</v>
      </c>
      <c r="M29">
        <v>0</v>
      </c>
      <c r="O29" s="314"/>
      <c r="P29" s="314"/>
      <c r="Q29" s="314"/>
      <c r="R29" s="314"/>
    </row>
    <row r="30" spans="1:18" ht="13.5" customHeight="1" x14ac:dyDescent="0.2">
      <c r="A30">
        <v>21</v>
      </c>
      <c r="D30" s="306" t="s">
        <v>168</v>
      </c>
      <c r="E30" s="9">
        <v>4</v>
      </c>
      <c r="F30" s="71" t="s">
        <v>7</v>
      </c>
      <c r="G30" s="9">
        <v>10</v>
      </c>
      <c r="H30" s="71" t="s">
        <v>7</v>
      </c>
      <c r="I30" s="9">
        <v>40</v>
      </c>
      <c r="J30" s="71" t="s">
        <v>7</v>
      </c>
      <c r="K30" s="20">
        <v>0</v>
      </c>
      <c r="M30">
        <v>0</v>
      </c>
      <c r="O30" s="314"/>
      <c r="P30" s="314"/>
      <c r="Q30" s="314"/>
      <c r="R30" s="314"/>
    </row>
    <row r="31" spans="1:18" ht="14.25" x14ac:dyDescent="0.2">
      <c r="B31">
        <v>5</v>
      </c>
      <c r="C31" s="31"/>
      <c r="D31" s="15" t="s">
        <v>23</v>
      </c>
      <c r="E31" s="9">
        <v>26</v>
      </c>
      <c r="F31" s="71" t="s">
        <v>7</v>
      </c>
      <c r="G31" s="9">
        <v>0</v>
      </c>
      <c r="H31" s="71" t="s">
        <v>7</v>
      </c>
      <c r="I31" s="9">
        <v>7</v>
      </c>
      <c r="J31" s="71" t="s">
        <v>7</v>
      </c>
      <c r="K31" s="20">
        <v>0</v>
      </c>
      <c r="L31" s="305"/>
      <c r="M31" s="23">
        <v>1</v>
      </c>
      <c r="N31" s="23"/>
    </row>
    <row r="32" spans="1:18" ht="14.25" x14ac:dyDescent="0.2">
      <c r="B32">
        <v>9</v>
      </c>
      <c r="C32" s="31"/>
      <c r="D32" s="16" t="s">
        <v>140</v>
      </c>
      <c r="E32" s="9">
        <v>32</v>
      </c>
      <c r="F32" s="71" t="s">
        <v>7</v>
      </c>
      <c r="G32" s="9">
        <v>0</v>
      </c>
      <c r="H32" s="71" t="s">
        <v>7</v>
      </c>
      <c r="I32" s="9">
        <v>4</v>
      </c>
      <c r="J32" s="71" t="s">
        <v>7</v>
      </c>
      <c r="K32" s="20">
        <v>0</v>
      </c>
      <c r="L32" s="9"/>
      <c r="M32" s="23">
        <v>0</v>
      </c>
      <c r="N32" s="23"/>
    </row>
    <row r="33" spans="2:14" ht="14.25" x14ac:dyDescent="0.2">
      <c r="B33">
        <v>10</v>
      </c>
      <c r="C33" s="31"/>
      <c r="D33" s="16" t="s">
        <v>141</v>
      </c>
      <c r="E33" s="9">
        <v>29</v>
      </c>
      <c r="F33" s="71" t="s">
        <v>7</v>
      </c>
      <c r="G33" s="9">
        <v>0</v>
      </c>
      <c r="H33" s="71" t="s">
        <v>7</v>
      </c>
      <c r="I33" s="9">
        <v>4</v>
      </c>
      <c r="J33" s="71" t="s">
        <v>7</v>
      </c>
      <c r="K33" s="20">
        <v>0</v>
      </c>
      <c r="L33" s="9"/>
      <c r="M33" s="23">
        <v>0</v>
      </c>
      <c r="N33" s="23"/>
    </row>
    <row r="34" spans="2:14" ht="14.25" x14ac:dyDescent="0.2">
      <c r="B34">
        <v>11</v>
      </c>
      <c r="C34" s="31"/>
      <c r="D34" s="16" t="s">
        <v>142</v>
      </c>
      <c r="E34" s="9">
        <v>26</v>
      </c>
      <c r="F34" s="71" t="s">
        <v>7</v>
      </c>
      <c r="G34" s="9">
        <v>0</v>
      </c>
      <c r="H34" s="71" t="s">
        <v>7</v>
      </c>
      <c r="I34" s="9">
        <v>7</v>
      </c>
      <c r="J34" s="71" t="s">
        <v>7</v>
      </c>
      <c r="K34" s="20">
        <v>0</v>
      </c>
      <c r="L34" s="9"/>
      <c r="M34" s="23">
        <v>0</v>
      </c>
      <c r="N34" s="23"/>
    </row>
    <row r="35" spans="2:14" ht="14.25" x14ac:dyDescent="0.2">
      <c r="B35">
        <v>12</v>
      </c>
      <c r="C35" s="31"/>
      <c r="D35" s="16" t="s">
        <v>143</v>
      </c>
      <c r="E35" s="9">
        <v>26</v>
      </c>
      <c r="F35" s="71" t="s">
        <v>7</v>
      </c>
      <c r="G35" s="9">
        <v>0</v>
      </c>
      <c r="H35" s="71" t="s">
        <v>7</v>
      </c>
      <c r="I35" s="9">
        <v>2</v>
      </c>
      <c r="J35" s="71" t="s">
        <v>7</v>
      </c>
      <c r="K35" s="20">
        <v>0</v>
      </c>
      <c r="L35" s="9"/>
      <c r="M35" s="23">
        <v>0</v>
      </c>
      <c r="N35" s="23"/>
    </row>
    <row r="36" spans="2:14" ht="14.25" x14ac:dyDescent="0.2">
      <c r="B36">
        <v>13</v>
      </c>
      <c r="C36" s="31"/>
      <c r="D36" s="16" t="s">
        <v>144</v>
      </c>
      <c r="E36" s="9">
        <v>24</v>
      </c>
      <c r="F36" s="71" t="s">
        <v>7</v>
      </c>
      <c r="G36" s="9">
        <v>8</v>
      </c>
      <c r="H36" s="71" t="s">
        <v>7</v>
      </c>
      <c r="I36" s="9">
        <v>16</v>
      </c>
      <c r="J36" s="71" t="s">
        <v>7</v>
      </c>
      <c r="K36" s="20">
        <v>0</v>
      </c>
      <c r="L36" s="9"/>
      <c r="M36" s="23">
        <v>0</v>
      </c>
      <c r="N36" s="23"/>
    </row>
    <row r="37" spans="2:14" ht="14.25" x14ac:dyDescent="0.2">
      <c r="B37">
        <v>14</v>
      </c>
      <c r="C37" s="31"/>
      <c r="D37" s="16" t="s">
        <v>145</v>
      </c>
      <c r="E37" s="9">
        <v>22</v>
      </c>
      <c r="F37" s="71" t="s">
        <v>7</v>
      </c>
      <c r="G37" s="9">
        <v>0</v>
      </c>
      <c r="H37" s="71" t="s">
        <v>7</v>
      </c>
      <c r="I37" s="9">
        <v>4</v>
      </c>
      <c r="J37" s="71" t="s">
        <v>7</v>
      </c>
      <c r="K37" s="20">
        <v>0</v>
      </c>
      <c r="L37" s="9"/>
      <c r="M37" s="23">
        <v>0</v>
      </c>
      <c r="N37" s="23"/>
    </row>
    <row r="38" spans="2:14" ht="14.25" x14ac:dyDescent="0.2">
      <c r="B38">
        <v>15</v>
      </c>
      <c r="C38" s="31"/>
      <c r="D38" s="16" t="s">
        <v>146</v>
      </c>
      <c r="E38" s="9">
        <v>15</v>
      </c>
      <c r="F38" s="71" t="s">
        <v>7</v>
      </c>
      <c r="G38" s="9">
        <v>30</v>
      </c>
      <c r="H38" s="71" t="s">
        <v>7</v>
      </c>
      <c r="I38" s="9">
        <v>15</v>
      </c>
      <c r="J38" s="71" t="s">
        <v>7</v>
      </c>
      <c r="K38" s="20">
        <v>0</v>
      </c>
      <c r="L38" s="9"/>
      <c r="M38" s="23">
        <v>0</v>
      </c>
      <c r="N38" s="23"/>
    </row>
    <row r="39" spans="2:14" ht="14.25" x14ac:dyDescent="0.2">
      <c r="B39">
        <v>16</v>
      </c>
      <c r="C39" s="31"/>
      <c r="D39" s="16" t="s">
        <v>147</v>
      </c>
      <c r="E39" s="9">
        <v>12</v>
      </c>
      <c r="F39" s="71" t="s">
        <v>7</v>
      </c>
      <c r="G39" s="9">
        <v>0</v>
      </c>
      <c r="H39" s="71" t="s">
        <v>7</v>
      </c>
      <c r="I39" s="9">
        <v>12</v>
      </c>
      <c r="J39" s="71" t="s">
        <v>7</v>
      </c>
      <c r="K39" s="20">
        <v>0</v>
      </c>
      <c r="L39" s="9"/>
      <c r="M39" s="23">
        <v>0</v>
      </c>
      <c r="N39" s="23"/>
    </row>
    <row r="40" spans="2:14" ht="14.25" x14ac:dyDescent="0.2">
      <c r="B40">
        <v>17</v>
      </c>
      <c r="C40" s="31"/>
      <c r="D40" s="16" t="s">
        <v>148</v>
      </c>
      <c r="E40" s="9">
        <v>11</v>
      </c>
      <c r="F40" s="71" t="s">
        <v>7</v>
      </c>
      <c r="G40" s="9">
        <v>2</v>
      </c>
      <c r="H40" s="71" t="s">
        <v>7</v>
      </c>
      <c r="I40" s="9">
        <v>3</v>
      </c>
      <c r="J40" s="71" t="s">
        <v>7</v>
      </c>
      <c r="K40" s="20">
        <v>0</v>
      </c>
      <c r="L40" s="9"/>
      <c r="M40" s="23">
        <v>0</v>
      </c>
      <c r="N40" s="23"/>
    </row>
    <row r="41" spans="2:14" ht="14.25" x14ac:dyDescent="0.2">
      <c r="B41">
        <v>18</v>
      </c>
      <c r="C41" s="31"/>
      <c r="D41" s="16" t="s">
        <v>149</v>
      </c>
      <c r="E41" s="9">
        <v>10</v>
      </c>
      <c r="F41" s="71" t="s">
        <v>7</v>
      </c>
      <c r="G41" s="9">
        <v>0</v>
      </c>
      <c r="H41" s="71" t="s">
        <v>7</v>
      </c>
      <c r="I41" s="9">
        <v>6</v>
      </c>
      <c r="J41" s="71" t="s">
        <v>7</v>
      </c>
      <c r="K41" s="20">
        <v>0</v>
      </c>
      <c r="L41" s="9"/>
      <c r="M41" s="23">
        <v>0</v>
      </c>
      <c r="N41" s="23"/>
    </row>
    <row r="42" spans="2:14" ht="14.25" x14ac:dyDescent="0.2">
      <c r="B42">
        <v>19</v>
      </c>
      <c r="C42" s="31"/>
      <c r="D42" s="16" t="s">
        <v>150</v>
      </c>
      <c r="E42" s="9">
        <v>9</v>
      </c>
      <c r="F42" s="71" t="s">
        <v>7</v>
      </c>
      <c r="G42" s="9">
        <v>3</v>
      </c>
      <c r="H42" s="71" t="s">
        <v>7</v>
      </c>
      <c r="I42" s="9">
        <v>5</v>
      </c>
      <c r="J42" s="71" t="s">
        <v>7</v>
      </c>
      <c r="K42" s="20">
        <v>0</v>
      </c>
      <c r="L42" s="9"/>
      <c r="M42" s="23">
        <v>0</v>
      </c>
      <c r="N42" s="23"/>
    </row>
    <row r="43" spans="2:14" ht="14.25" x14ac:dyDescent="0.2">
      <c r="B43">
        <v>20</v>
      </c>
      <c r="D43" s="16" t="s">
        <v>151</v>
      </c>
      <c r="E43" s="9">
        <v>7</v>
      </c>
      <c r="F43" s="71" t="s">
        <v>7</v>
      </c>
      <c r="G43" s="9">
        <v>1</v>
      </c>
      <c r="H43" s="71" t="s">
        <v>7</v>
      </c>
      <c r="I43" s="9">
        <v>2</v>
      </c>
      <c r="J43" s="71" t="s">
        <v>7</v>
      </c>
      <c r="K43" s="20">
        <v>0</v>
      </c>
      <c r="M43">
        <v>0</v>
      </c>
    </row>
    <row r="44" spans="2:14" ht="14.25" x14ac:dyDescent="0.2">
      <c r="B44">
        <v>21</v>
      </c>
      <c r="D44" s="16" t="s">
        <v>152</v>
      </c>
      <c r="E44" s="9">
        <v>6</v>
      </c>
      <c r="F44" s="71" t="s">
        <v>7</v>
      </c>
      <c r="G44" s="9">
        <v>0</v>
      </c>
      <c r="H44" s="71" t="s">
        <v>7</v>
      </c>
      <c r="I44" s="9">
        <v>0</v>
      </c>
      <c r="J44" s="71" t="s">
        <v>7</v>
      </c>
      <c r="K44" s="20">
        <v>0</v>
      </c>
      <c r="M44">
        <v>0</v>
      </c>
    </row>
    <row r="45" spans="2:14" ht="14.25" x14ac:dyDescent="0.2">
      <c r="D45" s="16" t="s">
        <v>153</v>
      </c>
      <c r="E45" s="9">
        <v>3</v>
      </c>
      <c r="F45" s="71" t="s">
        <v>7</v>
      </c>
      <c r="G45" s="9">
        <v>4</v>
      </c>
      <c r="H45" s="71" t="s">
        <v>7</v>
      </c>
      <c r="I45" s="9">
        <v>6</v>
      </c>
      <c r="J45" s="71" t="s">
        <v>7</v>
      </c>
      <c r="K45" s="20">
        <v>0</v>
      </c>
      <c r="M45">
        <v>0</v>
      </c>
    </row>
    <row r="46" spans="2:14" ht="14.25" x14ac:dyDescent="0.2">
      <c r="D46" s="306" t="s">
        <v>163</v>
      </c>
      <c r="E46" s="9">
        <v>4</v>
      </c>
      <c r="F46" s="71" t="s">
        <v>7</v>
      </c>
      <c r="G46" s="9">
        <v>10</v>
      </c>
      <c r="H46" s="71" t="s">
        <v>7</v>
      </c>
      <c r="I46" s="9">
        <v>10</v>
      </c>
      <c r="J46" s="71" t="s">
        <v>7</v>
      </c>
      <c r="K46" s="20">
        <v>0</v>
      </c>
      <c r="M46">
        <v>0</v>
      </c>
    </row>
    <row r="47" spans="2:14" ht="14.25" x14ac:dyDescent="0.2">
      <c r="D47" s="16"/>
      <c r="E47" s="9"/>
      <c r="F47" s="71" t="s">
        <v>7</v>
      </c>
      <c r="G47" s="9"/>
      <c r="H47" s="71" t="s">
        <v>7</v>
      </c>
      <c r="I47" s="338"/>
      <c r="J47" s="71" t="s">
        <v>7</v>
      </c>
      <c r="K47" s="20"/>
      <c r="M47">
        <v>0</v>
      </c>
    </row>
    <row r="48" spans="2:14" ht="14.25" x14ac:dyDescent="0.2">
      <c r="D48" s="16"/>
      <c r="E48" s="9"/>
      <c r="F48" s="71" t="s">
        <v>7</v>
      </c>
      <c r="G48" s="9"/>
      <c r="H48" s="71" t="s">
        <v>7</v>
      </c>
      <c r="I48" s="338"/>
      <c r="J48" s="71" t="s">
        <v>7</v>
      </c>
      <c r="K48" s="20"/>
      <c r="M48">
        <v>0</v>
      </c>
    </row>
    <row r="49" spans="3:18" ht="14.25" x14ac:dyDescent="0.2">
      <c r="D49" s="16"/>
      <c r="E49" s="9"/>
      <c r="F49" s="71" t="s">
        <v>7</v>
      </c>
      <c r="G49" s="9"/>
      <c r="H49" s="71" t="s">
        <v>7</v>
      </c>
      <c r="I49" s="338"/>
      <c r="J49" s="71" t="s">
        <v>7</v>
      </c>
      <c r="K49" s="20"/>
      <c r="M49">
        <v>0</v>
      </c>
    </row>
    <row r="50" spans="3:18" ht="14.25" x14ac:dyDescent="0.2">
      <c r="D50" s="16"/>
      <c r="E50" s="9"/>
      <c r="F50" s="71" t="s">
        <v>7</v>
      </c>
      <c r="G50" s="9"/>
      <c r="H50" s="71" t="s">
        <v>7</v>
      </c>
      <c r="I50" s="338"/>
      <c r="J50" s="71" t="s">
        <v>7</v>
      </c>
      <c r="K50" s="20"/>
      <c r="M50">
        <v>0</v>
      </c>
    </row>
    <row r="51" spans="3:18" ht="14.25" x14ac:dyDescent="0.2">
      <c r="D51" s="16"/>
      <c r="E51" s="9"/>
      <c r="F51" s="71" t="s">
        <v>7</v>
      </c>
      <c r="G51" s="9"/>
      <c r="H51" s="71" t="s">
        <v>7</v>
      </c>
      <c r="I51" s="338"/>
      <c r="J51" s="71" t="s">
        <v>7</v>
      </c>
      <c r="K51" s="20"/>
      <c r="M51">
        <v>0</v>
      </c>
    </row>
    <row r="52" spans="3:18" ht="14.25" x14ac:dyDescent="0.2">
      <c r="D52" s="16"/>
      <c r="E52" s="9"/>
      <c r="F52" s="71" t="s">
        <v>7</v>
      </c>
      <c r="G52" s="9"/>
      <c r="H52" s="71" t="s">
        <v>7</v>
      </c>
      <c r="I52" s="338"/>
      <c r="J52" s="71" t="s">
        <v>7</v>
      </c>
      <c r="K52" s="20"/>
      <c r="M52">
        <v>0</v>
      </c>
    </row>
    <row r="53" spans="3:18" ht="14.25" x14ac:dyDescent="0.2">
      <c r="D53" s="16"/>
      <c r="E53" s="9"/>
      <c r="F53" s="71" t="s">
        <v>7</v>
      </c>
      <c r="G53" s="9"/>
      <c r="H53" s="71" t="s">
        <v>7</v>
      </c>
      <c r="I53" s="338"/>
      <c r="J53" s="71" t="s">
        <v>7</v>
      </c>
      <c r="K53" s="20"/>
      <c r="M53">
        <v>0</v>
      </c>
    </row>
    <row r="54" spans="3:18" ht="14.25" x14ac:dyDescent="0.2">
      <c r="D54" s="16"/>
      <c r="E54" s="9"/>
      <c r="F54" s="71" t="s">
        <v>7</v>
      </c>
      <c r="G54" s="9"/>
      <c r="H54" s="71" t="s">
        <v>7</v>
      </c>
      <c r="I54" s="338"/>
      <c r="J54" s="71" t="s">
        <v>7</v>
      </c>
      <c r="K54" s="20"/>
      <c r="M54">
        <v>0</v>
      </c>
    </row>
    <row r="55" spans="3:18" ht="14.25" x14ac:dyDescent="0.2">
      <c r="D55" s="16"/>
      <c r="E55" s="9"/>
      <c r="F55" s="71" t="s">
        <v>7</v>
      </c>
      <c r="G55" s="9"/>
      <c r="H55" s="71" t="s">
        <v>7</v>
      </c>
      <c r="I55" s="338"/>
      <c r="J55" s="71" t="s">
        <v>7</v>
      </c>
      <c r="K55" s="20"/>
      <c r="M55">
        <v>0</v>
      </c>
    </row>
    <row r="56" spans="3:18" ht="14.25" x14ac:dyDescent="0.2">
      <c r="D56" s="16"/>
      <c r="E56" s="9"/>
      <c r="F56" s="71" t="s">
        <v>7</v>
      </c>
      <c r="G56" s="9"/>
      <c r="H56" s="71" t="s">
        <v>7</v>
      </c>
      <c r="I56" s="338"/>
      <c r="J56" s="71" t="s">
        <v>7</v>
      </c>
      <c r="K56" s="20"/>
      <c r="M56">
        <v>0</v>
      </c>
    </row>
    <row r="57" spans="3:18" ht="14.25" x14ac:dyDescent="0.2">
      <c r="D57" s="16"/>
      <c r="E57" s="9"/>
      <c r="F57" s="71" t="s">
        <v>7</v>
      </c>
      <c r="G57" s="9"/>
      <c r="H57" s="71" t="s">
        <v>7</v>
      </c>
      <c r="I57" s="338"/>
      <c r="J57" s="71" t="s">
        <v>7</v>
      </c>
      <c r="K57" s="20"/>
      <c r="M57">
        <v>0</v>
      </c>
    </row>
    <row r="58" spans="3:18" ht="14.25" x14ac:dyDescent="0.2">
      <c r="D58" s="16"/>
      <c r="E58" s="9"/>
      <c r="F58" s="71" t="s">
        <v>7</v>
      </c>
      <c r="G58" s="9"/>
      <c r="H58" s="71" t="s">
        <v>7</v>
      </c>
      <c r="I58" s="338"/>
      <c r="J58" s="71" t="s">
        <v>7</v>
      </c>
      <c r="K58" s="20"/>
      <c r="M58">
        <v>0</v>
      </c>
    </row>
    <row r="61" spans="3:18" x14ac:dyDescent="0.2">
      <c r="D61" s="337" t="s">
        <v>171</v>
      </c>
    </row>
    <row r="62" spans="3:18" s="315" customFormat="1" ht="13.5" customHeight="1" x14ac:dyDescent="0.2">
      <c r="C62" s="308"/>
      <c r="D62" s="309"/>
      <c r="E62" s="310"/>
      <c r="F62" s="311"/>
      <c r="G62" s="310"/>
      <c r="H62" s="311"/>
      <c r="I62" s="310"/>
      <c r="J62" s="312"/>
      <c r="K62" s="313"/>
      <c r="L62" s="310"/>
      <c r="M62" s="314"/>
      <c r="N62" s="314"/>
      <c r="O62" s="314"/>
      <c r="P62" s="314"/>
      <c r="Q62" s="314"/>
      <c r="R62" s="314"/>
    </row>
    <row r="63" spans="3:18" s="315" customFormat="1" ht="14.25" customHeight="1" x14ac:dyDescent="0.2">
      <c r="C63" s="316"/>
      <c r="D63" s="317" t="s">
        <v>59</v>
      </c>
      <c r="E63" s="318"/>
      <c r="F63" s="311"/>
      <c r="G63" s="318"/>
      <c r="H63" s="311"/>
      <c r="I63" s="319"/>
      <c r="J63" s="320"/>
      <c r="K63" s="321"/>
      <c r="L63" s="322"/>
      <c r="M63" s="314">
        <v>0</v>
      </c>
      <c r="N63" s="314"/>
      <c r="O63" s="314"/>
      <c r="P63" s="314"/>
      <c r="Q63" s="314"/>
      <c r="R63" s="314"/>
    </row>
    <row r="64" spans="3:18" s="315" customFormat="1" ht="14.25" customHeight="1" x14ac:dyDescent="0.2">
      <c r="C64" s="316"/>
      <c r="D64" s="317" t="s">
        <v>62</v>
      </c>
      <c r="E64" s="323">
        <v>0.15</v>
      </c>
      <c r="F64" s="324" t="s">
        <v>7</v>
      </c>
      <c r="G64" s="323">
        <v>0.15</v>
      </c>
      <c r="H64" s="324" t="s">
        <v>7</v>
      </c>
      <c r="I64" s="325">
        <v>0.36</v>
      </c>
      <c r="J64" s="326"/>
      <c r="K64" s="327">
        <v>0.04</v>
      </c>
      <c r="L64" s="328"/>
      <c r="M64" s="314">
        <v>0</v>
      </c>
      <c r="N64" s="314"/>
      <c r="O64" s="314"/>
      <c r="P64" s="314"/>
      <c r="Q64" s="314"/>
      <c r="R64" s="314"/>
    </row>
    <row r="65" spans="3:18" s="315" customFormat="1" ht="14.25" customHeight="1" x14ac:dyDescent="0.2">
      <c r="C65" s="316"/>
      <c r="D65" s="317" t="s">
        <v>63</v>
      </c>
      <c r="E65" s="323">
        <v>0.17499999999999999</v>
      </c>
      <c r="F65" s="324" t="s">
        <v>7</v>
      </c>
      <c r="G65" s="323">
        <v>0.27</v>
      </c>
      <c r="H65" s="324" t="s">
        <v>7</v>
      </c>
      <c r="I65" s="325">
        <v>0.44</v>
      </c>
      <c r="J65" s="326"/>
      <c r="K65" s="327">
        <v>0.04</v>
      </c>
      <c r="L65" s="328"/>
      <c r="M65" s="314">
        <v>0</v>
      </c>
      <c r="N65" s="314"/>
      <c r="O65" s="314"/>
      <c r="P65" s="314"/>
      <c r="Q65" s="314"/>
      <c r="R65" s="314"/>
    </row>
    <row r="66" spans="3:18" s="315" customFormat="1" ht="14.25" customHeight="1" x14ac:dyDescent="0.2">
      <c r="C66" s="316"/>
      <c r="D66" s="317" t="s">
        <v>64</v>
      </c>
      <c r="E66" s="323">
        <v>0.35</v>
      </c>
      <c r="F66" s="324" t="s">
        <v>7</v>
      </c>
      <c r="G66" s="323">
        <v>0.3</v>
      </c>
      <c r="H66" s="324" t="s">
        <v>7</v>
      </c>
      <c r="I66" s="325">
        <v>0.36</v>
      </c>
      <c r="J66" s="326"/>
      <c r="K66" s="327">
        <v>0.08</v>
      </c>
      <c r="L66" s="328"/>
      <c r="M66" s="314">
        <v>0</v>
      </c>
      <c r="N66" s="314"/>
      <c r="O66" s="314"/>
      <c r="P66" s="314"/>
      <c r="Q66" s="314"/>
      <c r="R66" s="314"/>
    </row>
    <row r="67" spans="3:18" s="315" customFormat="1" ht="14.25" customHeight="1" x14ac:dyDescent="0.2">
      <c r="C67" s="316"/>
      <c r="D67" s="317" t="s">
        <v>65</v>
      </c>
      <c r="E67" s="323">
        <v>1</v>
      </c>
      <c r="F67" s="324" t="s">
        <v>7</v>
      </c>
      <c r="G67" s="323">
        <v>1.5</v>
      </c>
      <c r="H67" s="324" t="s">
        <v>7</v>
      </c>
      <c r="I67" s="329">
        <v>1.2</v>
      </c>
      <c r="J67" s="330"/>
      <c r="K67" s="327">
        <v>0.1</v>
      </c>
      <c r="L67" s="328"/>
      <c r="M67" s="314">
        <v>0</v>
      </c>
      <c r="N67" s="314"/>
      <c r="O67" s="314"/>
      <c r="P67" s="314"/>
      <c r="Q67" s="314"/>
      <c r="R67" s="314"/>
    </row>
    <row r="68" spans="3:18" s="315" customFormat="1" ht="14.25" customHeight="1" x14ac:dyDescent="0.2">
      <c r="C68" s="316"/>
      <c r="D68" s="317" t="s">
        <v>66</v>
      </c>
      <c r="E68" s="323">
        <v>0.125</v>
      </c>
      <c r="F68" s="324" t="s">
        <v>7</v>
      </c>
      <c r="G68" s="323">
        <v>0.18</v>
      </c>
      <c r="H68" s="324" t="s">
        <v>7</v>
      </c>
      <c r="I68" s="325">
        <v>0.4</v>
      </c>
      <c r="J68" s="326"/>
      <c r="K68" s="327">
        <v>7.0000000000000007E-2</v>
      </c>
      <c r="L68" s="328"/>
      <c r="M68" s="314">
        <v>0</v>
      </c>
      <c r="N68" s="314"/>
      <c r="O68" s="314"/>
      <c r="P68" s="314"/>
      <c r="Q68" s="314"/>
      <c r="R68" s="314"/>
    </row>
    <row r="69" spans="3:18" s="315" customFormat="1" ht="14.25" customHeight="1" x14ac:dyDescent="0.2">
      <c r="C69" s="316"/>
      <c r="D69" s="317" t="s">
        <v>67</v>
      </c>
      <c r="E69" s="323">
        <v>0.32500000000000001</v>
      </c>
      <c r="F69" s="324" t="s">
        <v>7</v>
      </c>
      <c r="G69" s="323">
        <v>0.54</v>
      </c>
      <c r="H69" s="324" t="s">
        <v>7</v>
      </c>
      <c r="I69" s="325">
        <v>1.6</v>
      </c>
      <c r="J69" s="326"/>
      <c r="K69" s="327">
        <v>0.08</v>
      </c>
      <c r="L69" s="328"/>
      <c r="M69" s="314">
        <v>0</v>
      </c>
      <c r="N69" s="314"/>
      <c r="O69" s="314"/>
      <c r="P69" s="314"/>
      <c r="Q69" s="314"/>
      <c r="R69" s="314"/>
    </row>
    <row r="70" spans="3:18" s="315" customFormat="1" ht="14.25" customHeight="1" x14ac:dyDescent="0.2">
      <c r="C70" s="316"/>
      <c r="D70" s="317"/>
      <c r="E70" s="323"/>
      <c r="F70" s="324"/>
      <c r="G70" s="331"/>
      <c r="H70" s="324"/>
      <c r="I70" s="325"/>
      <c r="J70" s="326"/>
      <c r="K70" s="321"/>
      <c r="L70" s="322"/>
      <c r="M70" s="314"/>
      <c r="N70" s="314"/>
      <c r="O70" s="314"/>
      <c r="P70" s="314"/>
      <c r="Q70" s="314"/>
      <c r="R70" s="314"/>
    </row>
    <row r="71" spans="3:18" s="315" customFormat="1" ht="14.25" customHeight="1" x14ac:dyDescent="0.2">
      <c r="C71" s="308"/>
      <c r="D71" s="309" t="s">
        <v>121</v>
      </c>
      <c r="E71" s="323">
        <v>0</v>
      </c>
      <c r="F71" s="324" t="s">
        <v>7</v>
      </c>
      <c r="G71" s="323">
        <v>0</v>
      </c>
      <c r="H71" s="324" t="s">
        <v>7</v>
      </c>
      <c r="I71" s="323">
        <v>0</v>
      </c>
      <c r="J71" s="324" t="s">
        <v>7</v>
      </c>
      <c r="K71" s="332">
        <v>0</v>
      </c>
      <c r="L71" s="323"/>
      <c r="M71" s="314">
        <v>0</v>
      </c>
      <c r="N71" s="314"/>
      <c r="O71" s="314"/>
      <c r="P71" s="314"/>
      <c r="Q71" s="314"/>
      <c r="R71" s="314"/>
    </row>
    <row r="72" spans="3:18" s="315" customFormat="1" ht="14.25" customHeight="1" x14ac:dyDescent="0.2">
      <c r="C72" s="308"/>
      <c r="D72" s="309" t="s">
        <v>122</v>
      </c>
      <c r="E72" s="323">
        <v>0</v>
      </c>
      <c r="F72" s="324" t="s">
        <v>7</v>
      </c>
      <c r="G72" s="323">
        <v>0</v>
      </c>
      <c r="H72" s="324" t="s">
        <v>7</v>
      </c>
      <c r="I72" s="323">
        <v>0</v>
      </c>
      <c r="J72" s="324" t="s">
        <v>7</v>
      </c>
      <c r="K72" s="332">
        <v>0</v>
      </c>
      <c r="L72" s="323"/>
      <c r="M72" s="314">
        <v>0</v>
      </c>
      <c r="N72" s="314"/>
      <c r="O72" s="314"/>
      <c r="P72" s="314"/>
      <c r="Q72" s="314"/>
      <c r="R72" s="314"/>
    </row>
    <row r="73" spans="3:18" s="315" customFormat="1" ht="14.25" customHeight="1" x14ac:dyDescent="0.2">
      <c r="C73" s="308"/>
      <c r="D73" s="333" t="s">
        <v>139</v>
      </c>
      <c r="E73" s="334">
        <v>0</v>
      </c>
      <c r="F73" s="335" t="s">
        <v>7</v>
      </c>
      <c r="G73" s="334">
        <v>0</v>
      </c>
      <c r="H73" s="335" t="s">
        <v>7</v>
      </c>
      <c r="I73" s="334">
        <v>0</v>
      </c>
      <c r="J73" s="335" t="s">
        <v>7</v>
      </c>
      <c r="K73" s="336">
        <v>0</v>
      </c>
      <c r="L73" s="323"/>
      <c r="M73" s="314">
        <v>0</v>
      </c>
      <c r="N73" s="314"/>
      <c r="O73" s="314"/>
      <c r="P73" s="314"/>
      <c r="Q73" s="314"/>
      <c r="R73" s="314"/>
    </row>
    <row r="74" spans="3:18" s="315" customFormat="1" x14ac:dyDescent="0.2"/>
  </sheetData>
  <sortState ref="A10:N30">
    <sortCondition ref="A10:A30"/>
  </sortState>
  <mergeCells count="3">
    <mergeCell ref="D5:D8"/>
    <mergeCell ref="E5:K7"/>
    <mergeCell ref="O10:R16"/>
  </mergeCells>
  <conditionalFormatting sqref="C10">
    <cfRule type="iconSet" priority="5">
      <iconSet iconSet="3Symbols2">
        <cfvo type="percent" val="0"/>
        <cfvo type="percent" val="33"/>
        <cfvo type="percent" val="67"/>
      </iconSet>
    </cfRule>
  </conditionalFormatting>
  <conditionalFormatting sqref="C12">
    <cfRule type="iconSet" priority="6">
      <iconSet iconSet="3Symbols2">
        <cfvo type="percent" val="0"/>
        <cfvo type="percent" val="33"/>
        <cfvo type="percent" val="67"/>
      </iconSet>
    </cfRule>
  </conditionalFormatting>
  <conditionalFormatting sqref="C68">
    <cfRule type="iconSet" priority="4">
      <iconSet iconSet="3Symbols">
        <cfvo type="percent" val="0"/>
        <cfvo type="percent" val="33"/>
        <cfvo type="percent" val="67"/>
      </iconSet>
    </cfRule>
  </conditionalFormatting>
  <conditionalFormatting sqref="C69:C70">
    <cfRule type="iconSet" priority="7">
      <iconSet iconSet="3Symbols">
        <cfvo type="percent" val="0"/>
        <cfvo type="percent" val="33"/>
        <cfvo type="percent" val="67"/>
      </iconSet>
    </cfRule>
  </conditionalFormatting>
  <conditionalFormatting sqref="C71:C72 C10:C30 C62:C67">
    <cfRule type="iconSet" priority="8">
      <iconSet iconSet="3Symbols">
        <cfvo type="percent" val="0"/>
        <cfvo type="percent" val="33"/>
        <cfvo type="percent" val="67"/>
      </iconSet>
    </cfRule>
  </conditionalFormatting>
  <conditionalFormatting sqref="C73">
    <cfRule type="iconSet" priority="9">
      <iconSet iconSet="3Symbols">
        <cfvo type="percent" val="0"/>
        <cfvo type="percent" val="33"/>
        <cfvo type="percent" val="67"/>
      </iconSet>
    </cfRule>
  </conditionalFormatting>
  <pageMargins left="0.25" right="0.25" top="0.75" bottom="0.75" header="0.3" footer="0.3"/>
  <pageSetup orientation="portrait" r:id="rId1"/>
  <ignoredErrors>
    <ignoredError sqref="D24:D30"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Fertilizer Calculator-Garden</vt:lpstr>
      <vt:lpstr>Read Me</vt:lpstr>
      <vt:lpstr>Selection of Fertilizers</vt:lpstr>
      <vt:lpstr>'Fertilizer Calculator-Garden'!Print_Area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dc:creator>
  <cp:lastModifiedBy>csaxe</cp:lastModifiedBy>
  <cp:lastPrinted>2013-04-02T01:39:09Z</cp:lastPrinted>
  <dcterms:created xsi:type="dcterms:W3CDTF">2010-08-03T16:05:42Z</dcterms:created>
  <dcterms:modified xsi:type="dcterms:W3CDTF">2013-04-02T02:33:45Z</dcterms:modified>
</cp:coreProperties>
</file>